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lacsq-my.sharepoint.com/personal/avignon_pierre_lacsq_org/Documents/Bureau/"/>
    </mc:Choice>
  </mc:AlternateContent>
  <xr:revisionPtr revIDLastSave="108" documentId="11_AE123F3FCBAD417D1AFD5E0E4D747BC5CB608687" xr6:coauthVersionLast="47" xr6:coauthVersionMax="47" xr10:uidLastSave="{EFAA9071-001C-429C-94C4-F03161080E1E}"/>
  <bookViews>
    <workbookView xWindow="-120" yWindow="-120" windowWidth="29040" windowHeight="15840" activeTab="2" xr2:uid="{00000000-000D-0000-FFFF-FFFF00000000}"/>
  </bookViews>
  <sheets>
    <sheet name="Exemple" sheetId="4" r:id="rId1"/>
    <sheet name="Formules" sheetId="2" r:id="rId2"/>
    <sheet name="Calculateur CI" sheetId="1" r:id="rId3"/>
  </sheets>
  <definedNames>
    <definedName name="Plafond_PES">Formules!$B$11</definedName>
    <definedName name="_xlnm.Print_Area" localSheetId="2">'Calculateur CI'!$A$1:$P$102</definedName>
    <definedName name="_xlnm.Print_Area" localSheetId="0">Exemple!$A$1:$O$61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1" l="1"/>
  <c r="I65" i="1" l="1"/>
  <c r="K65" i="1"/>
  <c r="M65" i="1"/>
  <c r="N65" i="1"/>
  <c r="I66" i="1"/>
  <c r="K66" i="1"/>
  <c r="M66" i="1"/>
  <c r="N66" i="1"/>
  <c r="I67" i="1"/>
  <c r="K67" i="1"/>
  <c r="M67" i="1"/>
  <c r="N67" i="1"/>
  <c r="I68" i="1"/>
  <c r="K68" i="1"/>
  <c r="M68" i="1"/>
  <c r="N68" i="1"/>
  <c r="I69" i="1"/>
  <c r="K69" i="1"/>
  <c r="M69" i="1"/>
  <c r="N69" i="1"/>
  <c r="I70" i="1"/>
  <c r="K70" i="1"/>
  <c r="M70" i="1"/>
  <c r="N70" i="1"/>
  <c r="I71" i="1"/>
  <c r="K71" i="1"/>
  <c r="M71" i="1"/>
  <c r="N71" i="1"/>
  <c r="I72" i="1"/>
  <c r="K72" i="1"/>
  <c r="M72" i="1"/>
  <c r="N72" i="1"/>
  <c r="I73" i="1"/>
  <c r="K73" i="1"/>
  <c r="M73" i="1"/>
  <c r="N73" i="1"/>
  <c r="I74" i="1"/>
  <c r="K74" i="1"/>
  <c r="M74" i="1"/>
  <c r="N74" i="1"/>
  <c r="I75" i="1"/>
  <c r="K75" i="1"/>
  <c r="M75" i="1"/>
  <c r="N75" i="1"/>
  <c r="I76" i="1"/>
  <c r="K76" i="1"/>
  <c r="M76" i="1"/>
  <c r="N76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30" i="1"/>
  <c r="B31" i="1"/>
  <c r="B32" i="1"/>
  <c r="I18" i="1"/>
  <c r="K18" i="1"/>
  <c r="M18" i="1"/>
  <c r="N18" i="1"/>
  <c r="I19" i="1"/>
  <c r="K19" i="1"/>
  <c r="M19" i="1"/>
  <c r="N19" i="1"/>
  <c r="I20" i="1"/>
  <c r="K20" i="1"/>
  <c r="M20" i="1"/>
  <c r="N20" i="1"/>
  <c r="I21" i="1"/>
  <c r="K21" i="1"/>
  <c r="M21" i="1"/>
  <c r="N21" i="1"/>
  <c r="I22" i="1"/>
  <c r="K22" i="1"/>
  <c r="M22" i="1"/>
  <c r="N22" i="1"/>
  <c r="I23" i="1"/>
  <c r="K23" i="1"/>
  <c r="M23" i="1"/>
  <c r="N23" i="1"/>
  <c r="I24" i="1"/>
  <c r="K24" i="1"/>
  <c r="M24" i="1"/>
  <c r="N24" i="1"/>
  <c r="I25" i="1"/>
  <c r="K25" i="1"/>
  <c r="M25" i="1"/>
  <c r="N25" i="1"/>
  <c r="I26" i="1"/>
  <c r="K26" i="1"/>
  <c r="M26" i="1"/>
  <c r="N26" i="1"/>
  <c r="I27" i="1"/>
  <c r="K27" i="1"/>
  <c r="M27" i="1"/>
  <c r="N27" i="1"/>
  <c r="I28" i="1"/>
  <c r="K28" i="1"/>
  <c r="M28" i="1"/>
  <c r="N28" i="1"/>
  <c r="I29" i="1"/>
  <c r="K29" i="1"/>
  <c r="M29" i="1"/>
  <c r="N29" i="1"/>
  <c r="B18" i="1"/>
  <c r="B19" i="1"/>
  <c r="B20" i="1"/>
  <c r="B21" i="1"/>
  <c r="B22" i="1"/>
  <c r="B23" i="1"/>
  <c r="B24" i="1"/>
  <c r="B25" i="1"/>
  <c r="B26" i="1"/>
  <c r="B27" i="1"/>
  <c r="B28" i="1"/>
  <c r="B29" i="1"/>
  <c r="F46" i="1" l="1"/>
  <c r="F47" i="1"/>
  <c r="F48" i="1"/>
  <c r="F49" i="1"/>
  <c r="F50" i="1"/>
  <c r="F51" i="1"/>
  <c r="F94" i="1"/>
  <c r="F95" i="1"/>
  <c r="F96" i="1"/>
  <c r="F97" i="1"/>
  <c r="F98" i="1"/>
  <c r="F99" i="1"/>
  <c r="I13" i="1"/>
  <c r="I14" i="1"/>
  <c r="I15" i="1"/>
  <c r="I16" i="1"/>
  <c r="I17" i="1"/>
  <c r="I30" i="1"/>
  <c r="I31" i="1"/>
  <c r="I32" i="1"/>
  <c r="K13" i="1"/>
  <c r="K14" i="1"/>
  <c r="K15" i="1"/>
  <c r="F43" i="1"/>
  <c r="G43" i="1"/>
  <c r="B13" i="1"/>
  <c r="B14" i="1"/>
  <c r="B15" i="1"/>
  <c r="B16" i="1"/>
  <c r="B17" i="1"/>
  <c r="M13" i="1"/>
  <c r="M14" i="1"/>
  <c r="M15" i="1"/>
  <c r="M16" i="1"/>
  <c r="M17" i="1"/>
  <c r="M30" i="1"/>
  <c r="M31" i="1"/>
  <c r="M32" i="1"/>
  <c r="N13" i="1"/>
  <c r="N14" i="1"/>
  <c r="N15" i="1"/>
  <c r="N16" i="1"/>
  <c r="N17" i="1"/>
  <c r="N30" i="1"/>
  <c r="N31" i="1"/>
  <c r="N32" i="1"/>
  <c r="K17" i="1"/>
  <c r="B61" i="1"/>
  <c r="B62" i="1"/>
  <c r="B63" i="1"/>
  <c r="B64" i="1"/>
  <c r="I61" i="1"/>
  <c r="I62" i="1"/>
  <c r="I63" i="1"/>
  <c r="I64" i="1"/>
  <c r="K81" i="1" s="1"/>
  <c r="M87" i="1" s="1"/>
  <c r="N87" i="1" s="1"/>
  <c r="I77" i="1"/>
  <c r="I78" i="1"/>
  <c r="I79" i="1"/>
  <c r="I80" i="1"/>
  <c r="J81" i="1"/>
  <c r="K63" i="1"/>
  <c r="K64" i="1"/>
  <c r="K77" i="1"/>
  <c r="K78" i="1"/>
  <c r="K79" i="1"/>
  <c r="K80" i="1"/>
  <c r="K62" i="1"/>
  <c r="K61" i="1"/>
  <c r="J33" i="1"/>
  <c r="K30" i="1"/>
  <c r="K31" i="1"/>
  <c r="K32" i="1"/>
  <c r="B5" i="2"/>
  <c r="A8" i="2" s="1"/>
  <c r="B47" i="4"/>
  <c r="B46" i="4"/>
  <c r="B45" i="4"/>
  <c r="B44" i="4"/>
  <c r="B43" i="4"/>
  <c r="B42" i="4"/>
  <c r="B41" i="4"/>
  <c r="B40" i="4"/>
  <c r="G58" i="4"/>
  <c r="F58" i="4"/>
  <c r="M51" i="4"/>
  <c r="K51" i="4"/>
  <c r="G48" i="4"/>
  <c r="M47" i="4"/>
  <c r="L47" i="4"/>
  <c r="I47" i="4"/>
  <c r="M46" i="4"/>
  <c r="L46" i="4"/>
  <c r="I46" i="4"/>
  <c r="M45" i="4"/>
  <c r="L45" i="4"/>
  <c r="I45" i="4"/>
  <c r="M44" i="4"/>
  <c r="L44" i="4"/>
  <c r="I44" i="4"/>
  <c r="M43" i="4"/>
  <c r="L43" i="4"/>
  <c r="I43" i="4"/>
  <c r="M42" i="4"/>
  <c r="L42" i="4"/>
  <c r="I42" i="4"/>
  <c r="M41" i="4"/>
  <c r="L41" i="4"/>
  <c r="I41" i="4"/>
  <c r="J48" i="4" s="1"/>
  <c r="L52" i="4" s="1"/>
  <c r="M52" i="4" s="1"/>
  <c r="M40" i="4"/>
  <c r="L40" i="4"/>
  <c r="I40" i="4"/>
  <c r="G31" i="4"/>
  <c r="F31" i="4"/>
  <c r="M24" i="4"/>
  <c r="K24" i="4"/>
  <c r="G21" i="4"/>
  <c r="M20" i="4"/>
  <c r="L20" i="4"/>
  <c r="I20" i="4"/>
  <c r="B20" i="4"/>
  <c r="M19" i="4"/>
  <c r="L19" i="4"/>
  <c r="B19" i="4"/>
  <c r="M18" i="4"/>
  <c r="L18" i="4"/>
  <c r="I18" i="4"/>
  <c r="B18" i="4"/>
  <c r="M17" i="4"/>
  <c r="L17" i="4"/>
  <c r="I17" i="4"/>
  <c r="B17" i="4"/>
  <c r="M16" i="4"/>
  <c r="L16" i="4"/>
  <c r="I16" i="4"/>
  <c r="B16" i="4"/>
  <c r="M15" i="4"/>
  <c r="L15" i="4"/>
  <c r="I15" i="4"/>
  <c r="B15" i="4"/>
  <c r="M14" i="4"/>
  <c r="L14" i="4"/>
  <c r="I14" i="4"/>
  <c r="B14" i="4"/>
  <c r="M13" i="4"/>
  <c r="L13" i="4"/>
  <c r="I13" i="4"/>
  <c r="J21" i="4" s="1"/>
  <c r="L26" i="4" s="1"/>
  <c r="M26" i="4" s="1"/>
  <c r="B13" i="4"/>
  <c r="B6" i="4"/>
  <c r="B6" i="1"/>
  <c r="K85" i="1"/>
  <c r="G91" i="1"/>
  <c r="F91" i="1"/>
  <c r="N88" i="1" s="1"/>
  <c r="G81" i="1"/>
  <c r="N80" i="1"/>
  <c r="M80" i="1"/>
  <c r="N79" i="1"/>
  <c r="M79" i="1"/>
  <c r="N78" i="1"/>
  <c r="M78" i="1"/>
  <c r="N77" i="1"/>
  <c r="M77" i="1"/>
  <c r="N64" i="1"/>
  <c r="M64" i="1"/>
  <c r="N63" i="1"/>
  <c r="M63" i="1"/>
  <c r="N62" i="1"/>
  <c r="M62" i="1"/>
  <c r="N61" i="1"/>
  <c r="M61" i="1"/>
  <c r="K37" i="1"/>
  <c r="G33" i="1"/>
  <c r="M27" i="4" l="1"/>
  <c r="E81" i="1"/>
  <c r="E82" i="1" s="1"/>
  <c r="L63" i="1" s="1"/>
  <c r="E33" i="1"/>
  <c r="M84" i="1"/>
  <c r="M85" i="1" s="1"/>
  <c r="N85" i="1" s="1"/>
  <c r="F100" i="1"/>
  <c r="N89" i="1" s="1"/>
  <c r="M48" i="4"/>
  <c r="L48" i="4"/>
  <c r="E21" i="4"/>
  <c r="E22" i="4" s="1"/>
  <c r="K20" i="4" s="1"/>
  <c r="N20" i="4" s="1"/>
  <c r="N81" i="1"/>
  <c r="L21" i="4"/>
  <c r="M21" i="4"/>
  <c r="M81" i="1"/>
  <c r="M54" i="4"/>
  <c r="E48" i="4"/>
  <c r="E49" i="4" s="1"/>
  <c r="K41" i="4" s="1"/>
  <c r="N41" i="4" s="1"/>
  <c r="K33" i="1"/>
  <c r="M38" i="1" s="1"/>
  <c r="N38" i="1" s="1"/>
  <c r="N33" i="1"/>
  <c r="M33" i="1"/>
  <c r="M86" i="1"/>
  <c r="N86" i="1" s="1"/>
  <c r="M36" i="1"/>
  <c r="M37" i="1" s="1"/>
  <c r="N37" i="1" s="1"/>
  <c r="L53" i="4"/>
  <c r="M53" i="4" s="1"/>
  <c r="L25" i="4"/>
  <c r="M25" i="4" s="1"/>
  <c r="F52" i="1"/>
  <c r="N41" i="1" s="1"/>
  <c r="N40" i="1"/>
  <c r="A7" i="2"/>
  <c r="A9" i="2"/>
  <c r="K44" i="4" l="1"/>
  <c r="N44" i="4" s="1"/>
  <c r="L61" i="1"/>
  <c r="L62" i="1"/>
  <c r="O62" i="1" s="1"/>
  <c r="L70" i="1"/>
  <c r="O70" i="1" s="1"/>
  <c r="L78" i="1"/>
  <c r="O78" i="1" s="1"/>
  <c r="L74" i="1"/>
  <c r="O74" i="1" s="1"/>
  <c r="L66" i="1"/>
  <c r="O66" i="1" s="1"/>
  <c r="L80" i="1"/>
  <c r="O80" i="1" s="1"/>
  <c r="L67" i="1"/>
  <c r="O67" i="1" s="1"/>
  <c r="L77" i="1"/>
  <c r="O77" i="1" s="1"/>
  <c r="L65" i="1"/>
  <c r="O65" i="1" s="1"/>
  <c r="L68" i="1"/>
  <c r="O68" i="1" s="1"/>
  <c r="L75" i="1"/>
  <c r="O75" i="1" s="1"/>
  <c r="L73" i="1"/>
  <c r="O73" i="1" s="1"/>
  <c r="L79" i="1"/>
  <c r="O79" i="1" s="1"/>
  <c r="L76" i="1"/>
  <c r="O76" i="1" s="1"/>
  <c r="L69" i="1"/>
  <c r="O69" i="1" s="1"/>
  <c r="L71" i="1"/>
  <c r="O71" i="1" s="1"/>
  <c r="L72" i="1"/>
  <c r="O72" i="1" s="1"/>
  <c r="L64" i="1"/>
  <c r="O64" i="1" s="1"/>
  <c r="L60" i="1"/>
  <c r="O63" i="1"/>
  <c r="O61" i="1"/>
  <c r="K40" i="4"/>
  <c r="K46" i="4"/>
  <c r="N46" i="4" s="1"/>
  <c r="K45" i="4"/>
  <c r="N45" i="4" s="1"/>
  <c r="K15" i="4"/>
  <c r="N15" i="4" s="1"/>
  <c r="K13" i="4"/>
  <c r="K42" i="4"/>
  <c r="N42" i="4" s="1"/>
  <c r="K18" i="4"/>
  <c r="N18" i="4" s="1"/>
  <c r="K19" i="4"/>
  <c r="N19" i="4" s="1"/>
  <c r="K16" i="4"/>
  <c r="N16" i="4" s="1"/>
  <c r="K43" i="4"/>
  <c r="N43" i="4" s="1"/>
  <c r="K47" i="4"/>
  <c r="N47" i="4" s="1"/>
  <c r="K17" i="4"/>
  <c r="N17" i="4" s="1"/>
  <c r="K12" i="4"/>
  <c r="K14" i="4"/>
  <c r="N14" i="4" s="1"/>
  <c r="K39" i="4"/>
  <c r="M39" i="1"/>
  <c r="N39" i="1" s="1"/>
  <c r="E34" i="1"/>
  <c r="N40" i="4"/>
  <c r="N13" i="4"/>
  <c r="L14" i="1" l="1"/>
  <c r="O14" i="1" s="1"/>
  <c r="L21" i="1"/>
  <c r="O21" i="1" s="1"/>
  <c r="L29" i="1"/>
  <c r="O29" i="1" s="1"/>
  <c r="L23" i="1"/>
  <c r="O23" i="1" s="1"/>
  <c r="L28" i="1"/>
  <c r="O28" i="1" s="1"/>
  <c r="L27" i="1"/>
  <c r="O27" i="1" s="1"/>
  <c r="L26" i="1"/>
  <c r="O26" i="1" s="1"/>
  <c r="L20" i="1"/>
  <c r="O20" i="1" s="1"/>
  <c r="L18" i="1"/>
  <c r="O18" i="1" s="1"/>
  <c r="L24" i="1"/>
  <c r="O24" i="1" s="1"/>
  <c r="L19" i="1"/>
  <c r="O19" i="1" s="1"/>
  <c r="L22" i="1"/>
  <c r="O22" i="1" s="1"/>
  <c r="L25" i="1"/>
  <c r="O25" i="1" s="1"/>
  <c r="L81" i="1"/>
  <c r="O81" i="1" s="1"/>
  <c r="N90" i="1" s="1"/>
  <c r="N91" i="1" s="1"/>
  <c r="O4" i="1" s="1"/>
  <c r="K21" i="4"/>
  <c r="N21" i="4" s="1"/>
  <c r="M28" i="4" s="1"/>
  <c r="M29" i="4" s="1"/>
  <c r="N3" i="4" s="1"/>
  <c r="K48" i="4"/>
  <c r="N48" i="4" s="1"/>
  <c r="M55" i="4" s="1"/>
  <c r="M4" i="4" s="1"/>
  <c r="L15" i="1"/>
  <c r="O15" i="1" s="1"/>
  <c r="L32" i="1"/>
  <c r="O32" i="1" s="1"/>
  <c r="L30" i="1"/>
  <c r="O30" i="1" s="1"/>
  <c r="L16" i="1"/>
  <c r="O16" i="1" s="1"/>
  <c r="L17" i="1"/>
  <c r="O17" i="1" s="1"/>
  <c r="L31" i="1"/>
  <c r="O31" i="1" s="1"/>
  <c r="L12" i="1"/>
  <c r="L13" i="1"/>
  <c r="O13" i="1" s="1"/>
  <c r="M3" i="4" l="1"/>
  <c r="N4" i="1"/>
  <c r="M56" i="4"/>
  <c r="N4" i="4" s="1"/>
  <c r="N5" i="4" s="1"/>
  <c r="L33" i="1"/>
  <c r="O33" i="1" s="1"/>
  <c r="N42" i="1" s="1"/>
  <c r="N3" i="1" s="1"/>
  <c r="M5" i="4"/>
  <c r="N5" i="1" l="1"/>
  <c r="N43" i="1"/>
  <c r="O3" i="1" s="1"/>
  <c r="O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D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F2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Si vous entrez la libération à partir de Clara ou Omnivox, il faut diviser la libération en ETC par 2 car Omnivox et Clara ont un total de 1 pour une semaine au lieu de 0,5 pour arriver à 1 ETC annuel.</t>
        </r>
      </text>
    </comment>
    <comment ref="D3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</author>
  </authors>
  <commentList>
    <comment ref="D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  <comment ref="D6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Eric:</t>
        </r>
        <r>
          <rPr>
            <sz val="9"/>
            <color indexed="81"/>
            <rFont val="Tahoma"/>
            <family val="2"/>
          </rPr>
          <t xml:space="preserve">
Cochez seulement si c'est une nouvelle préparation ou si c'est un laboratoire.  
Si il y a répétition du laboratoire, cochez seulement pour le premier laboratoire.</t>
        </r>
      </text>
    </comment>
  </commentList>
</comments>
</file>

<file path=xl/sharedStrings.xml><?xml version="1.0" encoding="utf-8"?>
<sst xmlns="http://schemas.openxmlformats.org/spreadsheetml/2006/main" count="166" uniqueCount="65">
  <si>
    <t>Automne</t>
  </si>
  <si>
    <t>Nom du cours</t>
  </si>
  <si>
    <t>No du cours</t>
  </si>
  <si>
    <t>Théorie</t>
  </si>
  <si>
    <t>Nbre d'étudiants</t>
  </si>
  <si>
    <t>HP</t>
  </si>
  <si>
    <t>HC</t>
  </si>
  <si>
    <t>PES</t>
  </si>
  <si>
    <t>CI</t>
  </si>
  <si>
    <t>Pondération</t>
  </si>
  <si>
    <t>Heures X 1,2</t>
  </si>
  <si>
    <t>Hr X Ét X 0,04</t>
  </si>
  <si>
    <t>NES &gt; 160</t>
  </si>
  <si>
    <r>
      <t xml:space="preserve">NES </t>
    </r>
    <r>
      <rPr>
        <sz val="11"/>
        <color theme="1"/>
        <rFont val="Calibri"/>
        <family val="2"/>
      </rPr>
      <t>≥</t>
    </r>
    <r>
      <rPr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75</t>
    </r>
  </si>
  <si>
    <t>Libération (ETC)</t>
  </si>
  <si>
    <t>Libération ( % )</t>
  </si>
  <si>
    <t>Valeur Libération en CI</t>
  </si>
  <si>
    <t>Facteur HP :</t>
  </si>
  <si>
    <t># de préparation :</t>
  </si>
  <si>
    <t>Labo</t>
  </si>
  <si>
    <t>Total CI Automne :</t>
  </si>
  <si>
    <t>Dégagements</t>
  </si>
  <si>
    <t>Liste années</t>
  </si>
  <si>
    <t>Enseignant(e) :</t>
  </si>
  <si>
    <t>Par : Éric Denis, comité consultatif sur la tâche</t>
  </si>
  <si>
    <t>Sommaire</t>
  </si>
  <si>
    <t>Hiver</t>
  </si>
  <si>
    <t>ETC</t>
  </si>
  <si>
    <t>Total ETC Automne :</t>
  </si>
  <si>
    <t>Plafond PES</t>
  </si>
  <si>
    <t xml:space="preserve">Bonification PES &gt; </t>
  </si>
  <si>
    <t>Total :</t>
  </si>
  <si>
    <t>420-100-SF</t>
  </si>
  <si>
    <t>420-500-SF</t>
  </si>
  <si>
    <t>Projet</t>
  </si>
  <si>
    <t>Total CI Hiver :</t>
  </si>
  <si>
    <t>Total ETC Hiver :</t>
  </si>
  <si>
    <t>340-AAA-AA</t>
  </si>
  <si>
    <t>Cours 1 groupe 102</t>
  </si>
  <si>
    <t>Cours 1 groupe 103</t>
  </si>
  <si>
    <t>Cours 1 groupe 101</t>
  </si>
  <si>
    <t>Cours 2 groupe 101</t>
  </si>
  <si>
    <t>Heures</t>
  </si>
  <si>
    <t>Type de cours</t>
  </si>
  <si>
    <t>Laboratoire</t>
  </si>
  <si>
    <t>Théorie/Laboratoire</t>
  </si>
  <si>
    <t>Préparation</t>
  </si>
  <si>
    <t>Application HP ?</t>
  </si>
  <si>
    <t>Super prof</t>
  </si>
  <si>
    <t xml:space="preserve">Note : Si vous rencontrez une erreur ou un mauvais fonctionnement, S.V.P. nous en aviser par courriel --&gt; </t>
  </si>
  <si>
    <t>denis.eric@cgmatane.qc.ca</t>
  </si>
  <si>
    <t>Étudiant NES</t>
  </si>
  <si>
    <t>Stage</t>
  </si>
  <si>
    <t>Total PES</t>
  </si>
  <si>
    <t>Nb de préparation :</t>
  </si>
  <si>
    <t>Combien avez-vous de préparation de cours ?</t>
  </si>
  <si>
    <t>Nejk</t>
  </si>
  <si>
    <t>Strage(s) à Nejk</t>
  </si>
  <si>
    <t>Stage Nejk</t>
  </si>
  <si>
    <t>Valeur CI</t>
  </si>
  <si>
    <t>% Supervision assumée</t>
  </si>
  <si>
    <t>Cochez cette case si vous êtes une enseignante ou un enseigant d'éducation physique</t>
  </si>
  <si>
    <t>Calculateur de CI - Convention 2015-2020</t>
  </si>
  <si>
    <t>Version : 15 sept 2019</t>
  </si>
  <si>
    <t xml:space="preserve">Calculateur de CI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</si>
</sst>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4.3"/>
      <color theme="1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2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2" xfId="0" applyFont="1" applyBorder="1" applyProtection="1">
      <protection locked="0"/>
    </xf>
    <xf numFmtId="0" fontId="0" fillId="0" borderId="0" xfId="0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2" fontId="11" fillId="4" borderId="17" xfId="0" applyNumberFormat="1" applyFont="1" applyFill="1" applyBorder="1" applyAlignment="1">
      <alignment horizontal="center"/>
    </xf>
    <xf numFmtId="2" fontId="11" fillId="4" borderId="18" xfId="0" applyNumberFormat="1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2" fontId="11" fillId="5" borderId="12" xfId="0" applyNumberFormat="1" applyFont="1" applyFill="1" applyBorder="1" applyAlignment="1">
      <alignment horizontal="center"/>
    </xf>
    <xf numFmtId="2" fontId="11" fillId="5" borderId="7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Alignment="1">
      <alignment horizontal="right"/>
    </xf>
    <xf numFmtId="2" fontId="2" fillId="9" borderId="2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0" fontId="7" fillId="0" borderId="0" xfId="0" applyFont="1"/>
    <xf numFmtId="0" fontId="0" fillId="7" borderId="0" xfId="0" applyFill="1"/>
    <xf numFmtId="0" fontId="6" fillId="7" borderId="0" xfId="0" applyFont="1" applyFill="1"/>
    <xf numFmtId="0" fontId="0" fillId="7" borderId="0" xfId="0" applyFill="1" applyAlignment="1">
      <alignment horizontal="center"/>
    </xf>
    <xf numFmtId="0" fontId="9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/>
    <xf numFmtId="2" fontId="10" fillId="6" borderId="9" xfId="0" applyNumberFormat="1" applyFont="1" applyFill="1" applyBorder="1" applyAlignment="1">
      <alignment horizontal="center"/>
    </xf>
    <xf numFmtId="0" fontId="10" fillId="6" borderId="9" xfId="0" applyFont="1" applyFill="1" applyBorder="1" applyAlignment="1">
      <alignment horizontal="center"/>
    </xf>
    <xf numFmtId="2" fontId="10" fillId="6" borderId="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/>
    <xf numFmtId="2" fontId="10" fillId="6" borderId="0" xfId="0" applyNumberFormat="1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2" fontId="10" fillId="6" borderId="11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/>
    <xf numFmtId="0" fontId="0" fillId="0" borderId="12" xfId="0" applyBorder="1" applyAlignment="1">
      <alignment horizontal="center"/>
    </xf>
    <xf numFmtId="0" fontId="0" fillId="0" borderId="12" xfId="0" applyBorder="1"/>
    <xf numFmtId="2" fontId="10" fillId="6" borderId="12" xfId="0" applyNumberFormat="1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2" fontId="10" fillId="6" borderId="7" xfId="0" applyNumberFormat="1" applyFont="1" applyFill="1" applyBorder="1" applyAlignment="1">
      <alignment horizontal="center"/>
    </xf>
    <xf numFmtId="1" fontId="0" fillId="0" borderId="0" xfId="0" applyNumberFormat="1"/>
    <xf numFmtId="0" fontId="0" fillId="6" borderId="11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1" fontId="10" fillId="6" borderId="6" xfId="0" applyNumberFormat="1" applyFont="1" applyFill="1" applyBorder="1" applyAlignment="1">
      <alignment horizontal="center" vertical="center"/>
    </xf>
    <xf numFmtId="2" fontId="10" fillId="6" borderId="6" xfId="0" applyNumberFormat="1" applyFont="1" applyFill="1" applyBorder="1" applyAlignment="1">
      <alignment horizontal="center" vertical="center"/>
    </xf>
    <xf numFmtId="2" fontId="10" fillId="6" borderId="12" xfId="0" applyNumberFormat="1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2" fontId="10" fillId="6" borderId="7" xfId="0" applyNumberFormat="1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2" fillId="6" borderId="4" xfId="0" applyFont="1" applyFill="1" applyBorder="1" applyAlignment="1">
      <alignment horizontal="center"/>
    </xf>
    <xf numFmtId="0" fontId="0" fillId="6" borderId="4" xfId="0" applyFill="1" applyBorder="1"/>
    <xf numFmtId="0" fontId="0" fillId="6" borderId="9" xfId="0" applyFill="1" applyBorder="1"/>
    <xf numFmtId="0" fontId="0" fillId="6" borderId="5" xfId="0" applyFill="1" applyBorder="1"/>
    <xf numFmtId="0" fontId="0" fillId="0" borderId="14" xfId="0" applyBorder="1" applyAlignment="1">
      <alignment horizontal="center"/>
    </xf>
    <xf numFmtId="9" fontId="0" fillId="0" borderId="0" xfId="1" applyFont="1" applyBorder="1" applyAlignment="1" applyProtection="1">
      <alignment horizontal="center"/>
    </xf>
    <xf numFmtId="0" fontId="0" fillId="6" borderId="10" xfId="0" applyFill="1" applyBorder="1"/>
    <xf numFmtId="0" fontId="0" fillId="6" borderId="0" xfId="0" applyFill="1" applyAlignment="1">
      <alignment horizontal="center"/>
    </xf>
    <xf numFmtId="2" fontId="0" fillId="6" borderId="11" xfId="0" applyNumberFormat="1" applyFill="1" applyBorder="1"/>
    <xf numFmtId="0" fontId="0" fillId="0" borderId="17" xfId="0" applyBorder="1" applyAlignment="1">
      <alignment horizontal="center"/>
    </xf>
    <xf numFmtId="0" fontId="0" fillId="6" borderId="11" xfId="0" applyFill="1" applyBorder="1"/>
    <xf numFmtId="0" fontId="0" fillId="6" borderId="6" xfId="0" applyFill="1" applyBorder="1"/>
    <xf numFmtId="0" fontId="0" fillId="6" borderId="12" xfId="0" applyFill="1" applyBorder="1"/>
    <xf numFmtId="2" fontId="0" fillId="6" borderId="7" xfId="0" applyNumberFormat="1" applyFill="1" applyBorder="1"/>
    <xf numFmtId="2" fontId="8" fillId="2" borderId="7" xfId="0" applyNumberFormat="1" applyFont="1" applyFill="1" applyBorder="1"/>
    <xf numFmtId="2" fontId="8" fillId="3" borderId="3" xfId="0" applyNumberFormat="1" applyFont="1" applyFill="1" applyBorder="1"/>
    <xf numFmtId="0" fontId="0" fillId="6" borderId="1" xfId="0" applyFill="1" applyBorder="1" applyAlignment="1">
      <alignment horizontal="center"/>
    </xf>
    <xf numFmtId="9" fontId="0" fillId="6" borderId="0" xfId="0" applyNumberFormat="1" applyFill="1" applyAlignment="1">
      <alignment horizontal="center"/>
    </xf>
    <xf numFmtId="0" fontId="0" fillId="8" borderId="0" xfId="0" applyFill="1"/>
    <xf numFmtId="0" fontId="6" fillId="8" borderId="0" xfId="0" applyFont="1" applyFill="1"/>
    <xf numFmtId="0" fontId="0" fillId="8" borderId="0" xfId="0" applyFill="1" applyAlignment="1">
      <alignment horizontal="center"/>
    </xf>
    <xf numFmtId="0" fontId="0" fillId="0" borderId="2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0" borderId="3" xfId="0" applyBorder="1"/>
    <xf numFmtId="0" fontId="10" fillId="6" borderId="7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quotePrefix="1"/>
    <xf numFmtId="0" fontId="2" fillId="0" borderId="0" xfId="0" applyFont="1" applyAlignment="1" applyProtection="1">
      <alignment horizontal="center"/>
      <protection locked="0"/>
    </xf>
    <xf numFmtId="1" fontId="10" fillId="6" borderId="1" xfId="0" quotePrefix="1" applyNumberFormat="1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/>
    </xf>
    <xf numFmtId="0" fontId="0" fillId="6" borderId="0" xfId="0" applyFill="1"/>
    <xf numFmtId="0" fontId="3" fillId="0" borderId="0" xfId="0" applyFont="1" applyAlignment="1" applyProtection="1">
      <alignment horizontal="center"/>
      <protection locked="0"/>
    </xf>
    <xf numFmtId="0" fontId="10" fillId="6" borderId="1" xfId="0" applyFont="1" applyFill="1" applyBorder="1" applyAlignment="1">
      <alignment horizontal="center" vertical="center"/>
    </xf>
    <xf numFmtId="0" fontId="0" fillId="0" borderId="9" xfId="0" applyBorder="1" applyAlignment="1" applyProtection="1">
      <alignment wrapText="1"/>
      <protection locked="0"/>
    </xf>
    <xf numFmtId="0" fontId="2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2" fontId="18" fillId="6" borderId="11" xfId="0" applyNumberFormat="1" applyFont="1" applyFill="1" applyBorder="1" applyAlignment="1">
      <alignment horizontal="center"/>
    </xf>
    <xf numFmtId="2" fontId="18" fillId="6" borderId="7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19" fillId="0" borderId="0" xfId="0" applyFont="1"/>
    <xf numFmtId="164" fontId="3" fillId="0" borderId="0" xfId="0" applyNumberFormat="1" applyFont="1"/>
    <xf numFmtId="0" fontId="0" fillId="0" borderId="4" xfId="0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9" fontId="0" fillId="0" borderId="9" xfId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9" fontId="0" fillId="0" borderId="0" xfId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9" fontId="0" fillId="0" borderId="12" xfId="1" applyFont="1" applyBorder="1" applyAlignment="1" applyProtection="1">
      <alignment horizontal="center"/>
      <protection locked="0"/>
    </xf>
    <xf numFmtId="0" fontId="20" fillId="0" borderId="0" xfId="0" applyFont="1"/>
    <xf numFmtId="0" fontId="0" fillId="6" borderId="5" xfId="0" applyFill="1" applyBorder="1" applyAlignment="1">
      <alignment horizontal="center" vertical="center"/>
    </xf>
    <xf numFmtId="2" fontId="10" fillId="6" borderId="2" xfId="0" applyNumberFormat="1" applyFont="1" applyFill="1" applyBorder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2" fontId="10" fillId="6" borderId="3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9" fontId="0" fillId="0" borderId="20" xfId="1" applyFont="1" applyBorder="1" applyAlignment="1" applyProtection="1">
      <alignment horizontal="center"/>
    </xf>
    <xf numFmtId="9" fontId="0" fillId="0" borderId="21" xfId="1" applyFont="1" applyBorder="1" applyAlignment="1" applyProtection="1">
      <alignment horizontal="center"/>
    </xf>
    <xf numFmtId="9" fontId="0" fillId="6" borderId="2" xfId="0" applyNumberFormat="1" applyFill="1" applyBorder="1" applyAlignment="1">
      <alignment horizontal="center"/>
    </xf>
    <xf numFmtId="9" fontId="0" fillId="6" borderId="3" xfId="0" applyNumberFormat="1" applyFill="1" applyBorder="1" applyAlignment="1">
      <alignment horizontal="center"/>
    </xf>
    <xf numFmtId="0" fontId="8" fillId="10" borderId="4" xfId="0" applyFont="1" applyFill="1" applyBorder="1" applyAlignment="1">
      <alignment horizontal="center" vertical="top" wrapText="1"/>
    </xf>
    <xf numFmtId="0" fontId="8" fillId="10" borderId="9" xfId="0" applyFont="1" applyFill="1" applyBorder="1" applyAlignment="1">
      <alignment horizontal="center" vertical="top" wrapText="1"/>
    </xf>
    <xf numFmtId="0" fontId="8" fillId="10" borderId="5" xfId="0" applyFont="1" applyFill="1" applyBorder="1" applyAlignment="1">
      <alignment horizontal="center" vertical="top" wrapText="1"/>
    </xf>
    <xf numFmtId="0" fontId="8" fillId="10" borderId="10" xfId="0" applyFont="1" applyFill="1" applyBorder="1" applyAlignment="1">
      <alignment horizontal="center" vertical="top" wrapText="1"/>
    </xf>
    <xf numFmtId="0" fontId="8" fillId="10" borderId="0" xfId="0" applyFont="1" applyFill="1" applyAlignment="1">
      <alignment horizontal="center" vertical="top" wrapText="1"/>
    </xf>
    <xf numFmtId="0" fontId="8" fillId="10" borderId="11" xfId="0" applyFont="1" applyFill="1" applyBorder="1" applyAlignment="1">
      <alignment horizontal="center" vertical="top" wrapText="1"/>
    </xf>
    <xf numFmtId="0" fontId="17" fillId="10" borderId="6" xfId="2" applyFont="1" applyFill="1" applyBorder="1" applyAlignment="1" applyProtection="1">
      <alignment horizontal="center" vertical="top" wrapText="1"/>
    </xf>
    <xf numFmtId="0" fontId="17" fillId="10" borderId="12" xfId="2" applyFont="1" applyFill="1" applyBorder="1" applyAlignment="1" applyProtection="1">
      <alignment horizontal="center" vertical="top" wrapText="1"/>
    </xf>
    <xf numFmtId="0" fontId="17" fillId="10" borderId="7" xfId="2" applyFont="1" applyFill="1" applyBorder="1" applyAlignment="1" applyProtection="1">
      <alignment horizontal="center" vertical="top" wrapText="1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9" fontId="0" fillId="0" borderId="17" xfId="1" applyFont="1" applyBorder="1" applyAlignment="1" applyProtection="1">
      <alignment horizontal="center"/>
    </xf>
    <xf numFmtId="9" fontId="0" fillId="0" borderId="18" xfId="1" applyFont="1" applyBorder="1" applyAlignment="1" applyProtection="1">
      <alignment horizontal="center"/>
    </xf>
    <xf numFmtId="0" fontId="8" fillId="2" borderId="6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0" fontId="0" fillId="6" borderId="12" xfId="0" applyFill="1" applyBorder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9" fontId="0" fillId="0" borderId="14" xfId="1" applyFont="1" applyBorder="1" applyAlignment="1" applyProtection="1">
      <alignment horizontal="center"/>
    </xf>
    <xf numFmtId="9" fontId="0" fillId="0" borderId="15" xfId="1" applyFont="1" applyBorder="1" applyAlignment="1" applyProtection="1">
      <alignment horizontal="center"/>
    </xf>
    <xf numFmtId="0" fontId="0" fillId="6" borderId="4" xfId="0" applyFill="1" applyBorder="1" applyAlignment="1">
      <alignment horizontal="right" vertical="center" wrapText="1"/>
    </xf>
    <xf numFmtId="0" fontId="0" fillId="6" borderId="9" xfId="0" applyFill="1" applyBorder="1" applyAlignment="1">
      <alignment horizontal="right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6" borderId="10" xfId="0" applyFill="1" applyBorder="1" applyAlignment="1">
      <alignment horizontal="left"/>
    </xf>
    <xf numFmtId="0" fontId="0" fillId="6" borderId="0" xfId="0" applyFill="1" applyAlignment="1">
      <alignment horizontal="left"/>
    </xf>
    <xf numFmtId="0" fontId="0" fillId="6" borderId="10" xfId="0" applyFill="1" applyBorder="1"/>
    <xf numFmtId="0" fontId="0" fillId="6" borderId="0" xfId="0" applyFill="1"/>
    <xf numFmtId="0" fontId="0" fillId="6" borderId="6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9" fontId="0" fillId="0" borderId="17" xfId="1" applyFont="1" applyBorder="1" applyAlignment="1" applyProtection="1">
      <alignment horizontal="center"/>
      <protection locked="0"/>
    </xf>
    <xf numFmtId="9" fontId="0" fillId="0" borderId="18" xfId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9" fontId="0" fillId="0" borderId="20" xfId="1" applyFont="1" applyBorder="1" applyAlignment="1" applyProtection="1">
      <alignment horizontal="center"/>
      <protection locked="0"/>
    </xf>
    <xf numFmtId="9" fontId="0" fillId="0" borderId="21" xfId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9" fontId="0" fillId="0" borderId="14" xfId="1" applyFont="1" applyBorder="1" applyAlignment="1" applyProtection="1">
      <alignment horizontal="center"/>
      <protection locked="0"/>
    </xf>
    <xf numFmtId="9" fontId="0" fillId="0" borderId="15" xfId="1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6" xfId="0" applyFont="1" applyFill="1" applyBorder="1" applyAlignment="1">
      <alignment horizontal="left" vertical="top" wrapText="1"/>
    </xf>
  </cellXfs>
  <cellStyles count="3">
    <cellStyle name="Lien hypertexte" xfId="2" builtinId="8"/>
    <cellStyle name="Normal" xfId="0" builtinId="0"/>
    <cellStyle name="Pourcentage" xfId="1" builtinId="5"/>
  </cellStyles>
  <dxfs count="27"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b/>
        <i val="0"/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auto="1"/>
      </font>
    </dxf>
    <dxf>
      <font>
        <color theme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ormules!$A$6:$A$9" noThreeD="1" sel="2" val="0"/>
</file>

<file path=xl/ctrlProps/ctrlProp10.xml><?xml version="1.0" encoding="utf-8"?>
<formControlPr xmlns="http://schemas.microsoft.com/office/spreadsheetml/2009/9/main" objectType="Drop" dropStyle="combo" dx="16" fmlaLink="$C$19" fmlaRange="Formules!$A$15:$A$19" noThreeD="1" sel="1" val="0"/>
</file>

<file path=xl/ctrlProps/ctrlProp100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01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102.xml><?xml version="1.0" encoding="utf-8"?>
<formControlPr xmlns="http://schemas.microsoft.com/office/spreadsheetml/2009/9/main" objectType="Drop" dropStyle="combo" dx="16" fmlaLink="$C$24" fmlaRange="Formules!$A$15:$A$19" noThreeD="1" sel="1" val="0"/>
</file>

<file path=xl/ctrlProps/ctrlProp103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04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105.xml><?xml version="1.0" encoding="utf-8"?>
<formControlPr xmlns="http://schemas.microsoft.com/office/spreadsheetml/2009/9/main" objectType="Drop" dropStyle="combo" dx="16" fmlaLink="$C$25" fmlaRange="Formules!$A$15:$A$19" noThreeD="1" sel="1" val="0"/>
</file>

<file path=xl/ctrlProps/ctrlProp106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07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108.xml><?xml version="1.0" encoding="utf-8"?>
<formControlPr xmlns="http://schemas.microsoft.com/office/spreadsheetml/2009/9/main" objectType="Drop" dropStyle="combo" dx="16" fmlaLink="$C$26" fmlaRange="Formules!$A$15:$A$19" noThreeD="1" sel="1" val="0"/>
</file>

<file path=xl/ctrlProps/ctrlProp109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1.xml><?xml version="1.0" encoding="utf-8"?>
<formControlPr xmlns="http://schemas.microsoft.com/office/spreadsheetml/2009/9/main" objectType="Drop" dropStyle="combo" dx="16" fmlaLink="$C$20" fmlaRange="Formules!$A$15:$A$19" noThreeD="1" sel="1" val="0"/>
</file>

<file path=xl/ctrlProps/ctrlProp110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111.xml><?xml version="1.0" encoding="utf-8"?>
<formControlPr xmlns="http://schemas.microsoft.com/office/spreadsheetml/2009/9/main" objectType="Drop" dropStyle="combo" dx="16" fmlaLink="$C$27" fmlaRange="Formules!$A$15:$A$19" noThreeD="1" sel="1" val="0"/>
</file>

<file path=xl/ctrlProps/ctrlProp112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13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114.xml><?xml version="1.0" encoding="utf-8"?>
<formControlPr xmlns="http://schemas.microsoft.com/office/spreadsheetml/2009/9/main" objectType="Drop" dropStyle="combo" dx="16" fmlaLink="$C$28" fmlaRange="Formules!$A$15:$A$19" noThreeD="1" sel="1" val="0"/>
</file>

<file path=xl/ctrlProps/ctrlProp115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116.xml><?xml version="1.0" encoding="utf-8"?>
<formControlPr xmlns="http://schemas.microsoft.com/office/spreadsheetml/2009/9/main" objectType="Drop" dropStyle="combo" dx="16" fmlaLink="$C$29" fmlaRange="Formules!$A$15:$A$19" noThreeD="1" sel="1" val="0"/>
</file>

<file path=xl/ctrlProps/ctrlProp117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18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19.xml><?xml version="1.0" encoding="utf-8"?>
<formControlPr xmlns="http://schemas.microsoft.com/office/spreadsheetml/2009/9/main" objectType="Drop" dropStyle="combo" dx="16" fmlaLink="$C$65" fmlaRange="Formules!$A$15:$A$19" noThreeD="1" sel="1" val="0"/>
</file>

<file path=xl/ctrlProps/ctrlProp12.xml><?xml version="1.0" encoding="utf-8"?>
<formControlPr xmlns="http://schemas.microsoft.com/office/spreadsheetml/2009/9/main" objectType="CheckBox" fmlaLink="$D$15" noThreeD="1"/>
</file>

<file path=xl/ctrlProps/ctrlProp120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21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22.xml><?xml version="1.0" encoding="utf-8"?>
<formControlPr xmlns="http://schemas.microsoft.com/office/spreadsheetml/2009/9/main" objectType="Drop" dropStyle="combo" dx="16" fmlaLink="$C$66" fmlaRange="Formules!$A$15:$A$19" noThreeD="1" sel="1" val="0"/>
</file>

<file path=xl/ctrlProps/ctrlProp123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24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25.xml><?xml version="1.0" encoding="utf-8"?>
<formControlPr xmlns="http://schemas.microsoft.com/office/spreadsheetml/2009/9/main" objectType="Drop" dropStyle="combo" dx="16" fmlaLink="$C$67" fmlaRange="Formules!$A$15:$A$19" noThreeD="1" sel="1" val="0"/>
</file>

<file path=xl/ctrlProps/ctrlProp126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27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28.xml><?xml version="1.0" encoding="utf-8"?>
<formControlPr xmlns="http://schemas.microsoft.com/office/spreadsheetml/2009/9/main" objectType="Drop" dropStyle="combo" dx="16" fmlaLink="$C$68" fmlaRange="Formules!$A$15:$A$19" noThreeD="1" sel="1" val="0"/>
</file>

<file path=xl/ctrlProps/ctrlProp129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3.xml><?xml version="1.0" encoding="utf-8"?>
<formControlPr xmlns="http://schemas.microsoft.com/office/spreadsheetml/2009/9/main" objectType="CheckBox" fmlaLink="$D$14" noThreeD="1"/>
</file>

<file path=xl/ctrlProps/ctrlProp130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31.xml><?xml version="1.0" encoding="utf-8"?>
<formControlPr xmlns="http://schemas.microsoft.com/office/spreadsheetml/2009/9/main" objectType="Drop" dropStyle="combo" dx="16" fmlaLink="$C$69" fmlaRange="Formules!$A$15:$A$19" noThreeD="1" sel="1" val="0"/>
</file>

<file path=xl/ctrlProps/ctrlProp132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33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34.xml><?xml version="1.0" encoding="utf-8"?>
<formControlPr xmlns="http://schemas.microsoft.com/office/spreadsheetml/2009/9/main" objectType="Drop" dropStyle="combo" dx="16" fmlaLink="$C$70" fmlaRange="Formules!$A$15:$A$19" noThreeD="1" sel="1" val="0"/>
</file>

<file path=xl/ctrlProps/ctrlProp135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36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37.xml><?xml version="1.0" encoding="utf-8"?>
<formControlPr xmlns="http://schemas.microsoft.com/office/spreadsheetml/2009/9/main" objectType="Drop" dropStyle="combo" dx="16" fmlaLink="$C$71" fmlaRange="Formules!$A$15:$A$19" noThreeD="1" sel="1" val="0"/>
</file>

<file path=xl/ctrlProps/ctrlProp138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39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4.xml><?xml version="1.0" encoding="utf-8"?>
<formControlPr xmlns="http://schemas.microsoft.com/office/spreadsheetml/2009/9/main" objectType="CheckBox" fmlaLink="$D$16" noThreeD="1"/>
</file>

<file path=xl/ctrlProps/ctrlProp140.xml><?xml version="1.0" encoding="utf-8"?>
<formControlPr xmlns="http://schemas.microsoft.com/office/spreadsheetml/2009/9/main" objectType="Drop" dropStyle="combo" dx="16" fmlaLink="$C$72" fmlaRange="Formules!$A$15:$A$19" noThreeD="1" sel="1" val="0"/>
</file>

<file path=xl/ctrlProps/ctrlProp141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42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43.xml><?xml version="1.0" encoding="utf-8"?>
<formControlPr xmlns="http://schemas.microsoft.com/office/spreadsheetml/2009/9/main" objectType="Drop" dropStyle="combo" dx="16" fmlaLink="$C$73" fmlaRange="Formules!$A$15:$A$19" noThreeD="1" sel="1" val="0"/>
</file>

<file path=xl/ctrlProps/ctrlProp144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45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46.xml><?xml version="1.0" encoding="utf-8"?>
<formControlPr xmlns="http://schemas.microsoft.com/office/spreadsheetml/2009/9/main" objectType="Drop" dropStyle="combo" dx="16" fmlaLink="$C$74" fmlaRange="Formules!$A$15:$A$19" noThreeD="1" sel="1" val="0"/>
</file>

<file path=xl/ctrlProps/ctrlProp147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48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149.xml><?xml version="1.0" encoding="utf-8"?>
<formControlPr xmlns="http://schemas.microsoft.com/office/spreadsheetml/2009/9/main" objectType="Drop" dropStyle="combo" dx="16" fmlaLink="$C$75" fmlaRange="Formules!$A$15:$A$19" noThreeD="1" sel="1" val="0"/>
</file>

<file path=xl/ctrlProps/ctrlProp15.xml><?xml version="1.0" encoding="utf-8"?>
<formControlPr xmlns="http://schemas.microsoft.com/office/spreadsheetml/2009/9/main" objectType="CheckBox" checked="Checked" fmlaLink="$D$17" noThreeD="1"/>
</file>

<file path=xl/ctrlProps/ctrlProp150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151.xml><?xml version="1.0" encoding="utf-8"?>
<formControlPr xmlns="http://schemas.microsoft.com/office/spreadsheetml/2009/9/main" objectType="Drop" dropStyle="combo" dx="16" fmlaLink="$C$76" fmlaRange="Formules!$A$15:$A$19" noThreeD="1" sel="1" val="0"/>
</file>

<file path=xl/ctrlProps/ctrlProp152.xml><?xml version="1.0" encoding="utf-8"?>
<formControlPr xmlns="http://schemas.microsoft.com/office/spreadsheetml/2009/9/main" objectType="CheckBox" fmlaLink="$D$66" noThreeD="1"/>
</file>

<file path=xl/ctrlProps/ctrlProp153.xml><?xml version="1.0" encoding="utf-8"?>
<formControlPr xmlns="http://schemas.microsoft.com/office/spreadsheetml/2009/9/main" objectType="CheckBox" fmlaLink="$D$67" noThreeD="1"/>
</file>

<file path=xl/ctrlProps/ctrlProp154.xml><?xml version="1.0" encoding="utf-8"?>
<formControlPr xmlns="http://schemas.microsoft.com/office/spreadsheetml/2009/9/main" objectType="CheckBox" fmlaLink="$D$68" noThreeD="1"/>
</file>

<file path=xl/ctrlProps/ctrlProp155.xml><?xml version="1.0" encoding="utf-8"?>
<formControlPr xmlns="http://schemas.microsoft.com/office/spreadsheetml/2009/9/main" objectType="CheckBox" fmlaLink="$D$69" noThreeD="1"/>
</file>

<file path=xl/ctrlProps/ctrlProp156.xml><?xml version="1.0" encoding="utf-8"?>
<formControlPr xmlns="http://schemas.microsoft.com/office/spreadsheetml/2009/9/main" objectType="CheckBox" fmlaLink="$D$70" noThreeD="1"/>
</file>

<file path=xl/ctrlProps/ctrlProp157.xml><?xml version="1.0" encoding="utf-8"?>
<formControlPr xmlns="http://schemas.microsoft.com/office/spreadsheetml/2009/9/main" objectType="CheckBox" fmlaLink="$D$71" noThreeD="1"/>
</file>

<file path=xl/ctrlProps/ctrlProp158.xml><?xml version="1.0" encoding="utf-8"?>
<formControlPr xmlns="http://schemas.microsoft.com/office/spreadsheetml/2009/9/main" objectType="CheckBox" fmlaLink="$D$72" noThreeD="1"/>
</file>

<file path=xl/ctrlProps/ctrlProp159.xml><?xml version="1.0" encoding="utf-8"?>
<formControlPr xmlns="http://schemas.microsoft.com/office/spreadsheetml/2009/9/main" objectType="CheckBox" fmlaLink="$D$73" noThreeD="1"/>
</file>

<file path=xl/ctrlProps/ctrlProp16.xml><?xml version="1.0" encoding="utf-8"?>
<formControlPr xmlns="http://schemas.microsoft.com/office/spreadsheetml/2009/9/main" objectType="CheckBox" fmlaLink="$D$18" noThreeD="1"/>
</file>

<file path=xl/ctrlProps/ctrlProp160.xml><?xml version="1.0" encoding="utf-8"?>
<formControlPr xmlns="http://schemas.microsoft.com/office/spreadsheetml/2009/9/main" objectType="CheckBox" fmlaLink="$D$74" noThreeD="1"/>
</file>

<file path=xl/ctrlProps/ctrlProp161.xml><?xml version="1.0" encoding="utf-8"?>
<formControlPr xmlns="http://schemas.microsoft.com/office/spreadsheetml/2009/9/main" objectType="CheckBox" fmlaLink="$D$75" noThreeD="1"/>
</file>

<file path=xl/ctrlProps/ctrlProp162.xml><?xml version="1.0" encoding="utf-8"?>
<formControlPr xmlns="http://schemas.microsoft.com/office/spreadsheetml/2009/9/main" objectType="CheckBox" fmlaLink="$D$76" noThreeD="1"/>
</file>

<file path=xl/ctrlProps/ctrlProp163.xml><?xml version="1.0" encoding="utf-8"?>
<formControlPr xmlns="http://schemas.microsoft.com/office/spreadsheetml/2009/9/main" objectType="CheckBox" fmlaLink="$D$77" noThreeD="1"/>
</file>

<file path=xl/ctrlProps/ctrlProp164.xml><?xml version="1.0" encoding="utf-8"?>
<formControlPr xmlns="http://schemas.microsoft.com/office/spreadsheetml/2009/9/main" objectType="CheckBox" fmlaLink="$D$67" noThreeD="1"/>
</file>

<file path=xl/ctrlProps/ctrlProp165.xml><?xml version="1.0" encoding="utf-8"?>
<formControlPr xmlns="http://schemas.microsoft.com/office/spreadsheetml/2009/9/main" objectType="CheckBox" fmlaLink="$D$68" noThreeD="1"/>
</file>

<file path=xl/ctrlProps/ctrlProp166.xml><?xml version="1.0" encoding="utf-8"?>
<formControlPr xmlns="http://schemas.microsoft.com/office/spreadsheetml/2009/9/main" objectType="CheckBox" fmlaLink="$D$69" noThreeD="1"/>
</file>

<file path=xl/ctrlProps/ctrlProp167.xml><?xml version="1.0" encoding="utf-8"?>
<formControlPr xmlns="http://schemas.microsoft.com/office/spreadsheetml/2009/9/main" objectType="CheckBox" fmlaLink="$D$70" noThreeD="1"/>
</file>

<file path=xl/ctrlProps/ctrlProp168.xml><?xml version="1.0" encoding="utf-8"?>
<formControlPr xmlns="http://schemas.microsoft.com/office/spreadsheetml/2009/9/main" objectType="CheckBox" fmlaLink="$D$71" noThreeD="1"/>
</file>

<file path=xl/ctrlProps/ctrlProp169.xml><?xml version="1.0" encoding="utf-8"?>
<formControlPr xmlns="http://schemas.microsoft.com/office/spreadsheetml/2009/9/main" objectType="CheckBox" fmlaLink="$D$72" noThreeD="1"/>
</file>

<file path=xl/ctrlProps/ctrlProp17.xml><?xml version="1.0" encoding="utf-8"?>
<formControlPr xmlns="http://schemas.microsoft.com/office/spreadsheetml/2009/9/main" objectType="CheckBox" fmlaLink="$D$19" noThreeD="1"/>
</file>

<file path=xl/ctrlProps/ctrlProp170.xml><?xml version="1.0" encoding="utf-8"?>
<formControlPr xmlns="http://schemas.microsoft.com/office/spreadsheetml/2009/9/main" objectType="CheckBox" fmlaLink="$D$73" noThreeD="1"/>
</file>

<file path=xl/ctrlProps/ctrlProp171.xml><?xml version="1.0" encoding="utf-8"?>
<formControlPr xmlns="http://schemas.microsoft.com/office/spreadsheetml/2009/9/main" objectType="CheckBox" fmlaLink="$D$74" noThreeD="1"/>
</file>

<file path=xl/ctrlProps/ctrlProp18.xml><?xml version="1.0" encoding="utf-8"?>
<formControlPr xmlns="http://schemas.microsoft.com/office/spreadsheetml/2009/9/main" objectType="CheckBox" fmlaLink="$D$20" noThreeD="1"/>
</file>

<file path=xl/ctrlProps/ctrlProp19.xml><?xml version="1.0" encoding="utf-8"?>
<formControlPr xmlns="http://schemas.microsoft.com/office/spreadsheetml/2009/9/main" objectType="Drop" dropStyle="combo" dx="16" fmlaLink="$C$40" fmlaRange="Formules!$A$15:$A$19" noThreeD="1" sel="4" val="0"/>
</file>

<file path=xl/ctrlProps/ctrlProp2.xml><?xml version="1.0" encoding="utf-8"?>
<formControlPr xmlns="http://schemas.microsoft.com/office/spreadsheetml/2009/9/main" objectType="Drop" dropStyle="combo" dx="16" fmlaRange="Formules!$A$6:$A$9" noThreeD="1" sel="3" val="0"/>
</file>

<file path=xl/ctrlProps/ctrlProp20.xml><?xml version="1.0" encoding="utf-8"?>
<formControlPr xmlns="http://schemas.microsoft.com/office/spreadsheetml/2009/9/main" objectType="CheckBox" checked="Checked" fmlaLink="$D$40" noThreeD="1"/>
</file>

<file path=xl/ctrlProps/ctrlProp21.xml><?xml version="1.0" encoding="utf-8"?>
<formControlPr xmlns="http://schemas.microsoft.com/office/spreadsheetml/2009/9/main" objectType="Drop" dropStyle="combo" dx="16" fmlaLink="$C$41" fmlaRange="Formules!$A$15:$A$19" noThreeD="1" sel="4" val="0"/>
</file>

<file path=xl/ctrlProps/ctrlProp22.xml><?xml version="1.0" encoding="utf-8"?>
<formControlPr xmlns="http://schemas.microsoft.com/office/spreadsheetml/2009/9/main" objectType="Drop" dropStyle="combo" dx="16" fmlaLink="$C$42" fmlaRange="Formules!$A$15:$A$19" noThreeD="1" sel="4" val="0"/>
</file>

<file path=xl/ctrlProps/ctrlProp23.xml><?xml version="1.0" encoding="utf-8"?>
<formControlPr xmlns="http://schemas.microsoft.com/office/spreadsheetml/2009/9/main" objectType="Drop" dropStyle="combo" dx="16" fmlaLink="$C$43" fmlaRange="Formules!$A$15:$A$19" noThreeD="1" sel="1" val="0"/>
</file>

<file path=xl/ctrlProps/ctrlProp24.xml><?xml version="1.0" encoding="utf-8"?>
<formControlPr xmlns="http://schemas.microsoft.com/office/spreadsheetml/2009/9/main" objectType="Drop" dropStyle="combo" dx="16" fmlaLink="$C$44" fmlaRange="Formules!$A$15:$A$19" noThreeD="1" sel="1" val="0"/>
</file>

<file path=xl/ctrlProps/ctrlProp25.xml><?xml version="1.0" encoding="utf-8"?>
<formControlPr xmlns="http://schemas.microsoft.com/office/spreadsheetml/2009/9/main" objectType="Drop" dropStyle="combo" dx="16" fmlaLink="$C$45" fmlaRange="Formules!$A$15:$A$19" noThreeD="1" sel="1" val="0"/>
</file>

<file path=xl/ctrlProps/ctrlProp26.xml><?xml version="1.0" encoding="utf-8"?>
<formControlPr xmlns="http://schemas.microsoft.com/office/spreadsheetml/2009/9/main" objectType="Drop" dropStyle="combo" dx="16" fmlaLink="$C$46" fmlaRange="Formules!$A$15:$A$19" noThreeD="1" sel="1" val="0"/>
</file>

<file path=xl/ctrlProps/ctrlProp27.xml><?xml version="1.0" encoding="utf-8"?>
<formControlPr xmlns="http://schemas.microsoft.com/office/spreadsheetml/2009/9/main" objectType="Drop" dropStyle="combo" dx="16" fmlaLink="$C$47" fmlaRange="Formules!$A$15:$A$19" noThreeD="1" sel="1" val="0"/>
</file>

<file path=xl/ctrlProps/ctrlProp28.xml><?xml version="1.0" encoding="utf-8"?>
<formControlPr xmlns="http://schemas.microsoft.com/office/spreadsheetml/2009/9/main" objectType="CheckBox" fmlaLink="$D$41" noThreeD="1"/>
</file>

<file path=xl/ctrlProps/ctrlProp29.xml><?xml version="1.0" encoding="utf-8"?>
<formControlPr xmlns="http://schemas.microsoft.com/office/spreadsheetml/2009/9/main" objectType="CheckBox" fmlaLink="$D$42" noThreeD="1"/>
</file>

<file path=xl/ctrlProps/ctrlProp3.xml><?xml version="1.0" encoding="utf-8"?>
<formControlPr xmlns="http://schemas.microsoft.com/office/spreadsheetml/2009/9/main" objectType="Drop" dropStyle="combo" dx="16" fmlaLink="$C$13" fmlaRange="Formules!$A$15:$A$19" noThreeD="1" sel="2" val="0"/>
</file>

<file path=xl/ctrlProps/ctrlProp30.xml><?xml version="1.0" encoding="utf-8"?>
<formControlPr xmlns="http://schemas.microsoft.com/office/spreadsheetml/2009/9/main" objectType="CheckBox" fmlaLink="$D$43" noThreeD="1"/>
</file>

<file path=xl/ctrlProps/ctrlProp31.xml><?xml version="1.0" encoding="utf-8"?>
<formControlPr xmlns="http://schemas.microsoft.com/office/spreadsheetml/2009/9/main" objectType="CheckBox" fmlaLink="$D$44" noThreeD="1"/>
</file>

<file path=xl/ctrlProps/ctrlProp32.xml><?xml version="1.0" encoding="utf-8"?>
<formControlPr xmlns="http://schemas.microsoft.com/office/spreadsheetml/2009/9/main" objectType="CheckBox" fmlaLink="$D$45" noThreeD="1"/>
</file>

<file path=xl/ctrlProps/ctrlProp33.xml><?xml version="1.0" encoding="utf-8"?>
<formControlPr xmlns="http://schemas.microsoft.com/office/spreadsheetml/2009/9/main" objectType="CheckBox" fmlaLink="$D$46" noThreeD="1"/>
</file>

<file path=xl/ctrlProps/ctrlProp34.xml><?xml version="1.0" encoding="utf-8"?>
<formControlPr xmlns="http://schemas.microsoft.com/office/spreadsheetml/2009/9/main" objectType="CheckBox" fmlaLink="$D$47" noThreeD="1"/>
</file>

<file path=xl/ctrlProps/ctrlProp35.xml><?xml version="1.0" encoding="utf-8"?>
<formControlPr xmlns="http://schemas.microsoft.com/office/spreadsheetml/2009/9/main" objectType="Drop" dropStyle="combo" dx="16" fmlaRange="Formules!$A$6:$A$9" noThreeD="1" sel="3" val="0"/>
</file>

<file path=xl/ctrlProps/ctrlProp36.xml><?xml version="1.0" encoding="utf-8"?>
<formControlPr xmlns="http://schemas.microsoft.com/office/spreadsheetml/2009/9/main" objectType="Drop" dropStyle="combo" dx="16" fmlaRange="Formules!$A$6:$A$9" noThreeD="1" sel="4" val="0"/>
</file>

<file path=xl/ctrlProps/ctrlProp37.xml><?xml version="1.0" encoding="utf-8"?>
<formControlPr xmlns="http://schemas.microsoft.com/office/spreadsheetml/2009/9/main" objectType="Drop" dropStyle="combo" dx="16" fmlaLink="$C$13" fmlaRange="Formules!$A$15:$A$19" noThreeD="1" sel="1" val="0"/>
</file>

<file path=xl/ctrlProps/ctrlProp38.xml><?xml version="1.0" encoding="utf-8"?>
<formControlPr xmlns="http://schemas.microsoft.com/office/spreadsheetml/2009/9/main" objectType="CheckBox" fmlaLink="$D$13" noThreeD="1"/>
</file>

<file path=xl/ctrlProps/ctrlProp39.xml><?xml version="1.0" encoding="utf-8"?>
<formControlPr xmlns="http://schemas.microsoft.com/office/spreadsheetml/2009/9/main" objectType="Drop" dropStyle="combo" dx="16" fmlaLink="$C$14" fmlaRange="Formules!$A$15:$A$19" noThreeD="1" sel="1" val="0"/>
</file>

<file path=xl/ctrlProps/ctrlProp4.xml><?xml version="1.0" encoding="utf-8"?>
<formControlPr xmlns="http://schemas.microsoft.com/office/spreadsheetml/2009/9/main" objectType="CheckBox" checked="Checked" fmlaLink="$D$13" noThreeD="1"/>
</file>

<file path=xl/ctrlProps/ctrlProp40.xml><?xml version="1.0" encoding="utf-8"?>
<formControlPr xmlns="http://schemas.microsoft.com/office/spreadsheetml/2009/9/main" objectType="Drop" dropStyle="combo" dx="16" fmlaLink="$C$15" fmlaRange="Formules!$A$15:$A$19" noThreeD="1" sel="1" val="0"/>
</file>

<file path=xl/ctrlProps/ctrlProp41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42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43.xml><?xml version="1.0" encoding="utf-8"?>
<formControlPr xmlns="http://schemas.microsoft.com/office/spreadsheetml/2009/9/main" objectType="Drop" dropStyle="combo" dx="16" fmlaLink="$C$30" fmlaRange="Formules!$A$15:$A$19" noThreeD="1" sel="1" val="0"/>
</file>

<file path=xl/ctrlProps/ctrlProp44.xml><?xml version="1.0" encoding="utf-8"?>
<formControlPr xmlns="http://schemas.microsoft.com/office/spreadsheetml/2009/9/main" objectType="Drop" dropStyle="combo" dx="16" fmlaLink="$C$31" fmlaRange="Formules!$A$15:$A$19" noThreeD="1" sel="1" val="0"/>
</file>

<file path=xl/ctrlProps/ctrlProp45.xml><?xml version="1.0" encoding="utf-8"?>
<formControlPr xmlns="http://schemas.microsoft.com/office/spreadsheetml/2009/9/main" objectType="Drop" dropStyle="combo" dx="16" fmlaLink="$C$32" fmlaRange="Formules!$A$15:$A$19" noThreeD="1" sel="1" val="0"/>
</file>

<file path=xl/ctrlProps/ctrlProp46.xml><?xml version="1.0" encoding="utf-8"?>
<formControlPr xmlns="http://schemas.microsoft.com/office/spreadsheetml/2009/9/main" objectType="CheckBox" fmlaLink="$D$15" noThreeD="1"/>
</file>

<file path=xl/ctrlProps/ctrlProp47.xml><?xml version="1.0" encoding="utf-8"?>
<formControlPr xmlns="http://schemas.microsoft.com/office/spreadsheetml/2009/9/main" objectType="CheckBox" fmlaLink="$D$14" noThreeD="1"/>
</file>

<file path=xl/ctrlProps/ctrlProp48.xml><?xml version="1.0" encoding="utf-8"?>
<formControlPr xmlns="http://schemas.microsoft.com/office/spreadsheetml/2009/9/main" objectType="CheckBox" fmlaLink="$D$16" noThreeD="1"/>
</file>

<file path=xl/ctrlProps/ctrlProp49.xml><?xml version="1.0" encoding="utf-8"?>
<formControlPr xmlns="http://schemas.microsoft.com/office/spreadsheetml/2009/9/main" objectType="CheckBox" fmlaLink="$D$17" noThreeD="1"/>
</file>

<file path=xl/ctrlProps/ctrlProp5.xml><?xml version="1.0" encoding="utf-8"?>
<formControlPr xmlns="http://schemas.microsoft.com/office/spreadsheetml/2009/9/main" objectType="Drop" dropStyle="combo" dx="16" fmlaLink="$C$14" fmlaRange="Formules!$A$15:$A$19" noThreeD="1" sel="2" val="0"/>
</file>

<file path=xl/ctrlProps/ctrlProp50.xml><?xml version="1.0" encoding="utf-8"?>
<formControlPr xmlns="http://schemas.microsoft.com/office/spreadsheetml/2009/9/main" objectType="CheckBox" fmlaLink="$D$30" noThreeD="1"/>
</file>

<file path=xl/ctrlProps/ctrlProp51.xml><?xml version="1.0" encoding="utf-8"?>
<formControlPr xmlns="http://schemas.microsoft.com/office/spreadsheetml/2009/9/main" objectType="CheckBox" fmlaLink="$D$31" noThreeD="1"/>
</file>

<file path=xl/ctrlProps/ctrlProp52.xml><?xml version="1.0" encoding="utf-8"?>
<formControlPr xmlns="http://schemas.microsoft.com/office/spreadsheetml/2009/9/main" objectType="CheckBox" fmlaLink="$D$32" noThreeD="1"/>
</file>

<file path=xl/ctrlProps/ctrlProp53.xml><?xml version="1.0" encoding="utf-8"?>
<formControlPr xmlns="http://schemas.microsoft.com/office/spreadsheetml/2009/9/main" objectType="Drop" dropStyle="combo" dx="16" fmlaLink="$C$61" fmlaRange="Formules!$A$15:$A$19" noThreeD="1" sel="1" val="0"/>
</file>

<file path=xl/ctrlProps/ctrlProp54.xml><?xml version="1.0" encoding="utf-8"?>
<formControlPr xmlns="http://schemas.microsoft.com/office/spreadsheetml/2009/9/main" objectType="CheckBox" fmlaLink="$D$61" noThreeD="1"/>
</file>

<file path=xl/ctrlProps/ctrlProp55.xml><?xml version="1.0" encoding="utf-8"?>
<formControlPr xmlns="http://schemas.microsoft.com/office/spreadsheetml/2009/9/main" objectType="Drop" dropStyle="combo" dx="16" fmlaLink="$C$62" fmlaRange="Formules!$A$15:$A$19" noThreeD="1" sel="1" val="0"/>
</file>

<file path=xl/ctrlProps/ctrlProp56.xml><?xml version="1.0" encoding="utf-8"?>
<formControlPr xmlns="http://schemas.microsoft.com/office/spreadsheetml/2009/9/main" objectType="Drop" dropStyle="combo" dx="16" fmlaLink="$C$63" fmlaRange="Formules!$A$15:$A$19" noThreeD="1" sel="1" val="0"/>
</file>

<file path=xl/ctrlProps/ctrlProp57.xml><?xml version="1.0" encoding="utf-8"?>
<formControlPr xmlns="http://schemas.microsoft.com/office/spreadsheetml/2009/9/main" objectType="Drop" dropStyle="combo" dx="16" fmlaLink="$C$64" fmlaRange="Formules!$A$15:$A$19" noThreeD="1" sel="1" val="0"/>
</file>

<file path=xl/ctrlProps/ctrlProp58.xml><?xml version="1.0" encoding="utf-8"?>
<formControlPr xmlns="http://schemas.microsoft.com/office/spreadsheetml/2009/9/main" objectType="Drop" dropStyle="combo" dx="16" fmlaLink="$C$77" fmlaRange="Formules!$A$15:$A$19" noThreeD="1" sel="1" val="0"/>
</file>

<file path=xl/ctrlProps/ctrlProp59.xml><?xml version="1.0" encoding="utf-8"?>
<formControlPr xmlns="http://schemas.microsoft.com/office/spreadsheetml/2009/9/main" objectType="Drop" dropStyle="combo" dx="16" fmlaLink="$C$78" fmlaRange="Formules!$A$15:$A$19" noThreeD="1" sel="1" val="0"/>
</file>

<file path=xl/ctrlProps/ctrlProp6.xml><?xml version="1.0" encoding="utf-8"?>
<formControlPr xmlns="http://schemas.microsoft.com/office/spreadsheetml/2009/9/main" objectType="Drop" dropStyle="combo" dx="16" fmlaLink="$C$15" fmlaRange="Formules!$A$15:$A$19" noThreeD="1" sel="2" val="0"/>
</file>

<file path=xl/ctrlProps/ctrlProp60.xml><?xml version="1.0" encoding="utf-8"?>
<formControlPr xmlns="http://schemas.microsoft.com/office/spreadsheetml/2009/9/main" objectType="Drop" dropStyle="combo" dx="16" fmlaLink="$C$79" fmlaRange="Formules!$A$15:$A$19" noThreeD="1" sel="1" val="0"/>
</file>

<file path=xl/ctrlProps/ctrlProp61.xml><?xml version="1.0" encoding="utf-8"?>
<formControlPr xmlns="http://schemas.microsoft.com/office/spreadsheetml/2009/9/main" objectType="Drop" dropStyle="combo" dx="16" fmlaLink="$C$80" fmlaRange="Formules!$A$15:$A$19" noThreeD="1" sel="1" val="0"/>
</file>

<file path=xl/ctrlProps/ctrlProp62.xml><?xml version="1.0" encoding="utf-8"?>
<formControlPr xmlns="http://schemas.microsoft.com/office/spreadsheetml/2009/9/main" objectType="CheckBox" fmlaLink="$D$62" noThreeD="1"/>
</file>

<file path=xl/ctrlProps/ctrlProp63.xml><?xml version="1.0" encoding="utf-8"?>
<formControlPr xmlns="http://schemas.microsoft.com/office/spreadsheetml/2009/9/main" objectType="CheckBox" fmlaLink="$D$63" noThreeD="1"/>
</file>

<file path=xl/ctrlProps/ctrlProp64.xml><?xml version="1.0" encoding="utf-8"?>
<formControlPr xmlns="http://schemas.microsoft.com/office/spreadsheetml/2009/9/main" objectType="CheckBox" fmlaLink="$D$64" noThreeD="1"/>
</file>

<file path=xl/ctrlProps/ctrlProp65.xml><?xml version="1.0" encoding="utf-8"?>
<formControlPr xmlns="http://schemas.microsoft.com/office/spreadsheetml/2009/9/main" objectType="CheckBox" fmlaLink="$D$65" noThreeD="1"/>
</file>

<file path=xl/ctrlProps/ctrlProp66.xml><?xml version="1.0" encoding="utf-8"?>
<formControlPr xmlns="http://schemas.microsoft.com/office/spreadsheetml/2009/9/main" objectType="CheckBox" fmlaLink="$D$78" noThreeD="1"/>
</file>

<file path=xl/ctrlProps/ctrlProp67.xml><?xml version="1.0" encoding="utf-8"?>
<formControlPr xmlns="http://schemas.microsoft.com/office/spreadsheetml/2009/9/main" objectType="CheckBox" fmlaLink="$D$79" noThreeD="1"/>
</file>

<file path=xl/ctrlProps/ctrlProp68.xml><?xml version="1.0" encoding="utf-8"?>
<formControlPr xmlns="http://schemas.microsoft.com/office/spreadsheetml/2009/9/main" objectType="CheckBox" fmlaLink="$D$80" noThreeD="1"/>
</file>

<file path=xl/ctrlProps/ctrlProp69.xml><?xml version="1.0" encoding="utf-8"?>
<formControlPr xmlns="http://schemas.microsoft.com/office/spreadsheetml/2009/9/main" objectType="CheckBox" fmlaLink="$G$6" noThreeD="1"/>
</file>

<file path=xl/ctrlProps/ctrlProp7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70.xml><?xml version="1.0" encoding="utf-8"?>
<formControlPr xmlns="http://schemas.microsoft.com/office/spreadsheetml/2009/9/main" objectType="CheckBox" fmlaLink="$D$18" noThreeD="1"/>
</file>

<file path=xl/ctrlProps/ctrlProp71.xml><?xml version="1.0" encoding="utf-8"?>
<formControlPr xmlns="http://schemas.microsoft.com/office/spreadsheetml/2009/9/main" objectType="CheckBox" fmlaLink="$D$19" noThreeD="1"/>
</file>

<file path=xl/ctrlProps/ctrlProp72.xml><?xml version="1.0" encoding="utf-8"?>
<formControlPr xmlns="http://schemas.microsoft.com/office/spreadsheetml/2009/9/main" objectType="CheckBox" fmlaLink="$D$20" noThreeD="1"/>
</file>

<file path=xl/ctrlProps/ctrlProp73.xml><?xml version="1.0" encoding="utf-8"?>
<formControlPr xmlns="http://schemas.microsoft.com/office/spreadsheetml/2009/9/main" objectType="CheckBox" fmlaLink="$D$21" noThreeD="1"/>
</file>

<file path=xl/ctrlProps/ctrlProp74.xml><?xml version="1.0" encoding="utf-8"?>
<formControlPr xmlns="http://schemas.microsoft.com/office/spreadsheetml/2009/9/main" objectType="CheckBox" fmlaLink="$D$22" noThreeD="1"/>
</file>

<file path=xl/ctrlProps/ctrlProp75.xml><?xml version="1.0" encoding="utf-8"?>
<formControlPr xmlns="http://schemas.microsoft.com/office/spreadsheetml/2009/9/main" objectType="CheckBox" fmlaLink="$D$23" noThreeD="1"/>
</file>

<file path=xl/ctrlProps/ctrlProp76.xml><?xml version="1.0" encoding="utf-8"?>
<formControlPr xmlns="http://schemas.microsoft.com/office/spreadsheetml/2009/9/main" objectType="CheckBox" fmlaLink="$D$24" noThreeD="1"/>
</file>

<file path=xl/ctrlProps/ctrlProp77.xml><?xml version="1.0" encoding="utf-8"?>
<formControlPr xmlns="http://schemas.microsoft.com/office/spreadsheetml/2009/9/main" objectType="CheckBox" fmlaLink="$D$25" noThreeD="1"/>
</file>

<file path=xl/ctrlProps/ctrlProp78.xml><?xml version="1.0" encoding="utf-8"?>
<formControlPr xmlns="http://schemas.microsoft.com/office/spreadsheetml/2009/9/main" objectType="CheckBox" fmlaLink="$D$26" noThreeD="1"/>
</file>

<file path=xl/ctrlProps/ctrlProp79.xml><?xml version="1.0" encoding="utf-8"?>
<formControlPr xmlns="http://schemas.microsoft.com/office/spreadsheetml/2009/9/main" objectType="CheckBox" fmlaLink="$D$27" noThreeD="1"/>
</file>

<file path=xl/ctrlProps/ctrlProp8.xml><?xml version="1.0" encoding="utf-8"?>
<formControlPr xmlns="http://schemas.microsoft.com/office/spreadsheetml/2009/9/main" objectType="Drop" dropStyle="combo" dx="16" fmlaLink="$C$17" fmlaRange="Formules!$A$15:$A$19" noThreeD="1" sel="2" val="0"/>
</file>

<file path=xl/ctrlProps/ctrlProp80.xml><?xml version="1.0" encoding="utf-8"?>
<formControlPr xmlns="http://schemas.microsoft.com/office/spreadsheetml/2009/9/main" objectType="CheckBox" fmlaLink="$D$28" noThreeD="1"/>
</file>

<file path=xl/ctrlProps/ctrlProp81.xml><?xml version="1.0" encoding="utf-8"?>
<formControlPr xmlns="http://schemas.microsoft.com/office/spreadsheetml/2009/9/main" objectType="CheckBox" fmlaLink="$D$29" noThreeD="1"/>
</file>

<file path=xl/ctrlProps/ctrlProp82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83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84.xml><?xml version="1.0" encoding="utf-8"?>
<formControlPr xmlns="http://schemas.microsoft.com/office/spreadsheetml/2009/9/main" objectType="Drop" dropStyle="combo" dx="16" fmlaLink="$C$18" fmlaRange="Formules!$A$15:$A$19" noThreeD="1" sel="1" val="0"/>
</file>

<file path=xl/ctrlProps/ctrlProp85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86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87.xml><?xml version="1.0" encoding="utf-8"?>
<formControlPr xmlns="http://schemas.microsoft.com/office/spreadsheetml/2009/9/main" objectType="Drop" dropStyle="combo" dx="16" fmlaLink="$C$19" fmlaRange="Formules!$A$15:$A$19" noThreeD="1" sel="1" val="0"/>
</file>

<file path=xl/ctrlProps/ctrlProp88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89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9.xml><?xml version="1.0" encoding="utf-8"?>
<formControlPr xmlns="http://schemas.microsoft.com/office/spreadsheetml/2009/9/main" objectType="Drop" dropStyle="combo" dx="16" fmlaLink="$C$18" fmlaRange="Formules!$A$15:$A$19" noThreeD="1" sel="1" val="0"/>
</file>

<file path=xl/ctrlProps/ctrlProp90.xml><?xml version="1.0" encoding="utf-8"?>
<formControlPr xmlns="http://schemas.microsoft.com/office/spreadsheetml/2009/9/main" objectType="Drop" dropStyle="combo" dx="16" fmlaLink="$C$20" fmlaRange="Formules!$A$15:$A$19" noThreeD="1" sel="1" val="0"/>
</file>

<file path=xl/ctrlProps/ctrlProp91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92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93.xml><?xml version="1.0" encoding="utf-8"?>
<formControlPr xmlns="http://schemas.microsoft.com/office/spreadsheetml/2009/9/main" objectType="Drop" dropStyle="combo" dx="16" fmlaLink="$C$21" fmlaRange="Formules!$A$15:$A$19" noThreeD="1" sel="1" val="0"/>
</file>

<file path=xl/ctrlProps/ctrlProp94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95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96.xml><?xml version="1.0" encoding="utf-8"?>
<formControlPr xmlns="http://schemas.microsoft.com/office/spreadsheetml/2009/9/main" objectType="Drop" dropStyle="combo" dx="16" fmlaLink="$C$22" fmlaRange="Formules!$A$15:$A$19" noThreeD="1" sel="1" val="0"/>
</file>

<file path=xl/ctrlProps/ctrlProp97.xml><?xml version="1.0" encoding="utf-8"?>
<formControlPr xmlns="http://schemas.microsoft.com/office/spreadsheetml/2009/9/main" objectType="Drop" dropStyle="combo" dx="16" fmlaLink="$C$17" fmlaRange="Formules!$A$15:$A$19" noThreeD="1" sel="1" val="0"/>
</file>

<file path=xl/ctrlProps/ctrlProp98.xml><?xml version="1.0" encoding="utf-8"?>
<formControlPr xmlns="http://schemas.microsoft.com/office/spreadsheetml/2009/9/main" objectType="Drop" dropStyle="combo" dx="16" fmlaLink="$C$16" fmlaRange="Formules!$A$15:$A$19" noThreeD="1" sel="1" val="0"/>
</file>

<file path=xl/ctrlProps/ctrlProp99.xml><?xml version="1.0" encoding="utf-8"?>
<formControlPr xmlns="http://schemas.microsoft.com/office/spreadsheetml/2009/9/main" objectType="Drop" dropStyle="combo" dx="16" fmlaLink="$C$23" fmlaRange="Formules!$A$15:$A$1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235404</xdr:colOff>
      <xdr:row>3</xdr:row>
      <xdr:rowOff>133560</xdr:rowOff>
    </xdr:to>
    <xdr:pic>
      <xdr:nvPicPr>
        <xdr:cNvPr id="37" name="Imag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159329" cy="7050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9</xdr:row>
          <xdr:rowOff>38100</xdr:rowOff>
        </xdr:to>
        <xdr:sp macro="" textlink="">
          <xdr:nvSpPr>
            <xdr:cNvPr id="6182" name="Drop Down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38100</xdr:rowOff>
        </xdr:from>
        <xdr:to>
          <xdr:col>4</xdr:col>
          <xdr:colOff>904875</xdr:colOff>
          <xdr:row>36</xdr:row>
          <xdr:rowOff>38100</xdr:rowOff>
        </xdr:to>
        <xdr:sp macro="" textlink="">
          <xdr:nvSpPr>
            <xdr:cNvPr id="6183" name="Drop Down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1133475</xdr:colOff>
          <xdr:row>13</xdr:row>
          <xdr:rowOff>9525</xdr:rowOff>
        </xdr:to>
        <xdr:sp macro="" textlink="">
          <xdr:nvSpPr>
            <xdr:cNvPr id="6184" name="Drop Down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180975</xdr:rowOff>
        </xdr:from>
        <xdr:to>
          <xdr:col>3</xdr:col>
          <xdr:colOff>704850</xdr:colOff>
          <xdr:row>13</xdr:row>
          <xdr:rowOff>19050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1133475</xdr:colOff>
          <xdr:row>14</xdr:row>
          <xdr:rowOff>9525</xdr:rowOff>
        </xdr:to>
        <xdr:sp macro="" textlink="">
          <xdr:nvSpPr>
            <xdr:cNvPr id="6186" name="Drop Down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2</xdr:col>
          <xdr:colOff>1133475</xdr:colOff>
          <xdr:row>15</xdr:row>
          <xdr:rowOff>9525</xdr:rowOff>
        </xdr:to>
        <xdr:sp macro="" textlink="">
          <xdr:nvSpPr>
            <xdr:cNvPr id="6187" name="Drop Down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1133475</xdr:colOff>
          <xdr:row>16</xdr:row>
          <xdr:rowOff>9525</xdr:rowOff>
        </xdr:to>
        <xdr:sp macro="" textlink="">
          <xdr:nvSpPr>
            <xdr:cNvPr id="6188" name="Drop Down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1133475</xdr:colOff>
          <xdr:row>17</xdr:row>
          <xdr:rowOff>9525</xdr:rowOff>
        </xdr:to>
        <xdr:sp macro="" textlink="">
          <xdr:nvSpPr>
            <xdr:cNvPr id="6189" name="Drop Down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2</xdr:col>
          <xdr:colOff>1133475</xdr:colOff>
          <xdr:row>18</xdr:row>
          <xdr:rowOff>9525</xdr:rowOff>
        </xdr:to>
        <xdr:sp macro="" textlink="">
          <xdr:nvSpPr>
            <xdr:cNvPr id="6190" name="Drop Dow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6191" name="Drop Dow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180975</xdr:rowOff>
        </xdr:from>
        <xdr:to>
          <xdr:col>2</xdr:col>
          <xdr:colOff>1133475</xdr:colOff>
          <xdr:row>19</xdr:row>
          <xdr:rowOff>180975</xdr:rowOff>
        </xdr:to>
        <xdr:sp macro="" textlink="">
          <xdr:nvSpPr>
            <xdr:cNvPr id="6192" name="Drop Down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180975</xdr:rowOff>
        </xdr:from>
        <xdr:to>
          <xdr:col>3</xdr:col>
          <xdr:colOff>704850</xdr:colOff>
          <xdr:row>15</xdr:row>
          <xdr:rowOff>19050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12</xdr:row>
          <xdr:rowOff>180975</xdr:rowOff>
        </xdr:from>
        <xdr:to>
          <xdr:col>3</xdr:col>
          <xdr:colOff>704850</xdr:colOff>
          <xdr:row>14</xdr:row>
          <xdr:rowOff>19050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3</xdr:col>
          <xdr:colOff>704850</xdr:colOff>
          <xdr:row>16</xdr:row>
          <xdr:rowOff>19050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190500</xdr:rowOff>
        </xdr:from>
        <xdr:to>
          <xdr:col>3</xdr:col>
          <xdr:colOff>704850</xdr:colOff>
          <xdr:row>17</xdr:row>
          <xdr:rowOff>28575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16</xdr:row>
          <xdr:rowOff>180975</xdr:rowOff>
        </xdr:from>
        <xdr:to>
          <xdr:col>3</xdr:col>
          <xdr:colOff>695325</xdr:colOff>
          <xdr:row>18</xdr:row>
          <xdr:rowOff>19050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0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17</xdr:row>
          <xdr:rowOff>180975</xdr:rowOff>
        </xdr:from>
        <xdr:to>
          <xdr:col>3</xdr:col>
          <xdr:colOff>695325</xdr:colOff>
          <xdr:row>19</xdr:row>
          <xdr:rowOff>19050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0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180975</xdr:rowOff>
        </xdr:from>
        <xdr:to>
          <xdr:col>3</xdr:col>
          <xdr:colOff>695325</xdr:colOff>
          <xdr:row>20</xdr:row>
          <xdr:rowOff>19050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0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9525</xdr:rowOff>
        </xdr:from>
        <xdr:to>
          <xdr:col>2</xdr:col>
          <xdr:colOff>1133475</xdr:colOff>
          <xdr:row>40</xdr:row>
          <xdr:rowOff>9525</xdr:rowOff>
        </xdr:to>
        <xdr:sp macro="" textlink="">
          <xdr:nvSpPr>
            <xdr:cNvPr id="6200" name="Drop Down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0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38</xdr:row>
          <xdr:rowOff>180975</xdr:rowOff>
        </xdr:from>
        <xdr:to>
          <xdr:col>3</xdr:col>
          <xdr:colOff>666750</xdr:colOff>
          <xdr:row>40</xdr:row>
          <xdr:rowOff>19050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0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9525</xdr:rowOff>
        </xdr:from>
        <xdr:to>
          <xdr:col>2</xdr:col>
          <xdr:colOff>1133475</xdr:colOff>
          <xdr:row>41</xdr:row>
          <xdr:rowOff>9525</xdr:rowOff>
        </xdr:to>
        <xdr:sp macro="" textlink="">
          <xdr:nvSpPr>
            <xdr:cNvPr id="6202" name="Drop Dow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9525</xdr:rowOff>
        </xdr:from>
        <xdr:to>
          <xdr:col>2</xdr:col>
          <xdr:colOff>1133475</xdr:colOff>
          <xdr:row>42</xdr:row>
          <xdr:rowOff>9525</xdr:rowOff>
        </xdr:to>
        <xdr:sp macro="" textlink="">
          <xdr:nvSpPr>
            <xdr:cNvPr id="6203" name="Drop Dow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9525</xdr:rowOff>
        </xdr:from>
        <xdr:to>
          <xdr:col>2</xdr:col>
          <xdr:colOff>1133475</xdr:colOff>
          <xdr:row>43</xdr:row>
          <xdr:rowOff>9525</xdr:rowOff>
        </xdr:to>
        <xdr:sp macro="" textlink="">
          <xdr:nvSpPr>
            <xdr:cNvPr id="6204" name="Drop Dow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0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9525</xdr:rowOff>
        </xdr:from>
        <xdr:to>
          <xdr:col>2</xdr:col>
          <xdr:colOff>1133475</xdr:colOff>
          <xdr:row>44</xdr:row>
          <xdr:rowOff>9525</xdr:rowOff>
        </xdr:to>
        <xdr:sp macro="" textlink="">
          <xdr:nvSpPr>
            <xdr:cNvPr id="6205" name="Drop Dow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00000000-0008-0000-0000-00003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44</xdr:row>
          <xdr:rowOff>9525</xdr:rowOff>
        </xdr:from>
        <xdr:to>
          <xdr:col>2</xdr:col>
          <xdr:colOff>1133475</xdr:colOff>
          <xdr:row>45</xdr:row>
          <xdr:rowOff>9525</xdr:rowOff>
        </xdr:to>
        <xdr:sp macro="" textlink="">
          <xdr:nvSpPr>
            <xdr:cNvPr id="6206" name="Drop Down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00000000-0008-0000-0000-00003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9525</xdr:rowOff>
        </xdr:from>
        <xdr:to>
          <xdr:col>2</xdr:col>
          <xdr:colOff>1133475</xdr:colOff>
          <xdr:row>46</xdr:row>
          <xdr:rowOff>9525</xdr:rowOff>
        </xdr:to>
        <xdr:sp macro="" textlink="">
          <xdr:nvSpPr>
            <xdr:cNvPr id="6207" name="Drop Dow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00000000-0008-0000-0000-00003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45</xdr:row>
          <xdr:rowOff>180975</xdr:rowOff>
        </xdr:from>
        <xdr:to>
          <xdr:col>2</xdr:col>
          <xdr:colOff>1133475</xdr:colOff>
          <xdr:row>46</xdr:row>
          <xdr:rowOff>180975</xdr:rowOff>
        </xdr:to>
        <xdr:sp macro="" textlink="">
          <xdr:nvSpPr>
            <xdr:cNvPr id="6208" name="Drop Down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00000000-0008-0000-0000-00004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39</xdr:row>
          <xdr:rowOff>180975</xdr:rowOff>
        </xdr:from>
        <xdr:to>
          <xdr:col>3</xdr:col>
          <xdr:colOff>666750</xdr:colOff>
          <xdr:row>41</xdr:row>
          <xdr:rowOff>19050</xdr:rowOff>
        </xdr:to>
        <xdr:sp macro="" textlink="">
          <xdr:nvSpPr>
            <xdr:cNvPr id="6209" name="Check Box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00000000-0008-0000-0000-00004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40</xdr:row>
          <xdr:rowOff>171450</xdr:rowOff>
        </xdr:from>
        <xdr:to>
          <xdr:col>3</xdr:col>
          <xdr:colOff>666750</xdr:colOff>
          <xdr:row>42</xdr:row>
          <xdr:rowOff>9525</xdr:rowOff>
        </xdr:to>
        <xdr:sp macro="" textlink="">
          <xdr:nvSpPr>
            <xdr:cNvPr id="6210" name="Check Box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00000000-0008-0000-0000-00004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42</xdr:row>
          <xdr:rowOff>0</xdr:rowOff>
        </xdr:from>
        <xdr:to>
          <xdr:col>3</xdr:col>
          <xdr:colOff>666750</xdr:colOff>
          <xdr:row>43</xdr:row>
          <xdr:rowOff>28575</xdr:rowOff>
        </xdr:to>
        <xdr:sp macro="" textlink="">
          <xdr:nvSpPr>
            <xdr:cNvPr id="6211" name="Check Box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0000000-0008-0000-0000-00004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42</xdr:row>
          <xdr:rowOff>171450</xdr:rowOff>
        </xdr:from>
        <xdr:to>
          <xdr:col>3</xdr:col>
          <xdr:colOff>666750</xdr:colOff>
          <xdr:row>44</xdr:row>
          <xdr:rowOff>9525</xdr:rowOff>
        </xdr:to>
        <xdr:sp macro="" textlink="">
          <xdr:nvSpPr>
            <xdr:cNvPr id="6212" name="Check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0000000-0008-0000-0000-00004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43</xdr:row>
          <xdr:rowOff>161925</xdr:rowOff>
        </xdr:from>
        <xdr:to>
          <xdr:col>3</xdr:col>
          <xdr:colOff>666750</xdr:colOff>
          <xdr:row>45</xdr:row>
          <xdr:rowOff>0</xdr:rowOff>
        </xdr:to>
        <xdr:sp macro="" textlink="">
          <xdr:nvSpPr>
            <xdr:cNvPr id="6213" name="Check Box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00000000-0008-0000-0000-00004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44</xdr:row>
          <xdr:rowOff>171450</xdr:rowOff>
        </xdr:from>
        <xdr:to>
          <xdr:col>3</xdr:col>
          <xdr:colOff>676275</xdr:colOff>
          <xdr:row>46</xdr:row>
          <xdr:rowOff>9525</xdr:rowOff>
        </xdr:to>
        <xdr:sp macro="" textlink="">
          <xdr:nvSpPr>
            <xdr:cNvPr id="6214" name="Check Box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00000000-0008-0000-0000-00004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46</xdr:row>
          <xdr:rowOff>0</xdr:rowOff>
        </xdr:from>
        <xdr:to>
          <xdr:col>3</xdr:col>
          <xdr:colOff>676275</xdr:colOff>
          <xdr:row>47</xdr:row>
          <xdr:rowOff>28575</xdr:rowOff>
        </xdr:to>
        <xdr:sp macro="" textlink="">
          <xdr:nvSpPr>
            <xdr:cNvPr id="6215" name="Check Box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00000000-0008-0000-0000-00004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235404</xdr:colOff>
      <xdr:row>2</xdr:row>
      <xdr:rowOff>152610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59329" cy="7021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8</xdr:row>
          <xdr:rowOff>38100</xdr:rowOff>
        </xdr:from>
        <xdr:to>
          <xdr:col>4</xdr:col>
          <xdr:colOff>904875</xdr:colOff>
          <xdr:row>8</xdr:row>
          <xdr:rowOff>228600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56</xdr:row>
          <xdr:rowOff>38100</xdr:rowOff>
        </xdr:from>
        <xdr:to>
          <xdr:col>4</xdr:col>
          <xdr:colOff>904875</xdr:colOff>
          <xdr:row>57</xdr:row>
          <xdr:rowOff>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2</xdr:col>
          <xdr:colOff>1133475</xdr:colOff>
          <xdr:row>13</xdr:row>
          <xdr:rowOff>9525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11</xdr:row>
          <xdr:rowOff>180975</xdr:rowOff>
        </xdr:from>
        <xdr:to>
          <xdr:col>3</xdr:col>
          <xdr:colOff>704850</xdr:colOff>
          <xdr:row>13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2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1133475</xdr:colOff>
          <xdr:row>14</xdr:row>
          <xdr:rowOff>9525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2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9525</xdr:rowOff>
        </xdr:from>
        <xdr:to>
          <xdr:col>2</xdr:col>
          <xdr:colOff>1133475</xdr:colOff>
          <xdr:row>15</xdr:row>
          <xdr:rowOff>9525</xdr:rowOff>
        </xdr:to>
        <xdr:sp macro="" textlink="">
          <xdr:nvSpPr>
            <xdr:cNvPr id="1096" name="Drop Dow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2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9525</xdr:rowOff>
        </xdr:from>
        <xdr:to>
          <xdr:col>2</xdr:col>
          <xdr:colOff>1133475</xdr:colOff>
          <xdr:row>16</xdr:row>
          <xdr:rowOff>9525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2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1133475</xdr:colOff>
          <xdr:row>17</xdr:row>
          <xdr:rowOff>9525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2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9525</xdr:rowOff>
        </xdr:from>
        <xdr:to>
          <xdr:col>2</xdr:col>
          <xdr:colOff>1133475</xdr:colOff>
          <xdr:row>30</xdr:row>
          <xdr:rowOff>9525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2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9525</xdr:rowOff>
        </xdr:from>
        <xdr:to>
          <xdr:col>2</xdr:col>
          <xdr:colOff>1133475</xdr:colOff>
          <xdr:row>31</xdr:row>
          <xdr:rowOff>9525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2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171450</xdr:rowOff>
        </xdr:from>
        <xdr:to>
          <xdr:col>2</xdr:col>
          <xdr:colOff>1133475</xdr:colOff>
          <xdr:row>31</xdr:row>
          <xdr:rowOff>171450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2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13</xdr:row>
          <xdr:rowOff>180975</xdr:rowOff>
        </xdr:from>
        <xdr:to>
          <xdr:col>3</xdr:col>
          <xdr:colOff>704850</xdr:colOff>
          <xdr:row>15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2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12</xdr:row>
          <xdr:rowOff>180975</xdr:rowOff>
        </xdr:from>
        <xdr:to>
          <xdr:col>3</xdr:col>
          <xdr:colOff>704850</xdr:colOff>
          <xdr:row>14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2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14</xdr:row>
          <xdr:rowOff>180975</xdr:rowOff>
        </xdr:from>
        <xdr:to>
          <xdr:col>3</xdr:col>
          <xdr:colOff>704850</xdr:colOff>
          <xdr:row>16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2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15</xdr:row>
          <xdr:rowOff>190500</xdr:rowOff>
        </xdr:from>
        <xdr:to>
          <xdr:col>3</xdr:col>
          <xdr:colOff>704850</xdr:colOff>
          <xdr:row>17</xdr:row>
          <xdr:rowOff>38100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2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28</xdr:row>
          <xdr:rowOff>171450</xdr:rowOff>
        </xdr:from>
        <xdr:to>
          <xdr:col>3</xdr:col>
          <xdr:colOff>704850</xdr:colOff>
          <xdr:row>30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2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29</xdr:row>
          <xdr:rowOff>180975</xdr:rowOff>
        </xdr:from>
        <xdr:to>
          <xdr:col>3</xdr:col>
          <xdr:colOff>695325</xdr:colOff>
          <xdr:row>31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2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30</xdr:row>
          <xdr:rowOff>180975</xdr:rowOff>
        </xdr:from>
        <xdr:to>
          <xdr:col>3</xdr:col>
          <xdr:colOff>695325</xdr:colOff>
          <xdr:row>32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2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60</xdr:row>
          <xdr:rowOff>9525</xdr:rowOff>
        </xdr:from>
        <xdr:to>
          <xdr:col>2</xdr:col>
          <xdr:colOff>1133475</xdr:colOff>
          <xdr:row>61</xdr:row>
          <xdr:rowOff>9525</xdr:rowOff>
        </xdr:to>
        <xdr:sp macro="" textlink="">
          <xdr:nvSpPr>
            <xdr:cNvPr id="1112" name="Drop Down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2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59</xdr:row>
          <xdr:rowOff>180975</xdr:rowOff>
        </xdr:from>
        <xdr:to>
          <xdr:col>3</xdr:col>
          <xdr:colOff>676275</xdr:colOff>
          <xdr:row>61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2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61</xdr:row>
          <xdr:rowOff>9525</xdr:rowOff>
        </xdr:from>
        <xdr:to>
          <xdr:col>2</xdr:col>
          <xdr:colOff>1133475</xdr:colOff>
          <xdr:row>62</xdr:row>
          <xdr:rowOff>9525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2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9525</xdr:rowOff>
        </xdr:from>
        <xdr:to>
          <xdr:col>2</xdr:col>
          <xdr:colOff>1133475</xdr:colOff>
          <xdr:row>63</xdr:row>
          <xdr:rowOff>9525</xdr:rowOff>
        </xdr:to>
        <xdr:sp macro="" textlink="">
          <xdr:nvSpPr>
            <xdr:cNvPr id="1116" name="Drop Down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2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117" name="Drop Down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2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76</xdr:row>
          <xdr:rowOff>9525</xdr:rowOff>
        </xdr:from>
        <xdr:to>
          <xdr:col>2</xdr:col>
          <xdr:colOff>1133475</xdr:colOff>
          <xdr:row>77</xdr:row>
          <xdr:rowOff>9525</xdr:rowOff>
        </xdr:to>
        <xdr:sp macro="" textlink="">
          <xdr:nvSpPr>
            <xdr:cNvPr id="1118" name="Drop Down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2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77</xdr:row>
          <xdr:rowOff>9525</xdr:rowOff>
        </xdr:from>
        <xdr:to>
          <xdr:col>2</xdr:col>
          <xdr:colOff>1133475</xdr:colOff>
          <xdr:row>78</xdr:row>
          <xdr:rowOff>9525</xdr:rowOff>
        </xdr:to>
        <xdr:sp macro="" textlink="">
          <xdr:nvSpPr>
            <xdr:cNvPr id="1119" name="Drop Down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2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9525</xdr:rowOff>
        </xdr:from>
        <xdr:to>
          <xdr:col>2</xdr:col>
          <xdr:colOff>1133475</xdr:colOff>
          <xdr:row>79</xdr:row>
          <xdr:rowOff>9525</xdr:rowOff>
        </xdr:to>
        <xdr:sp macro="" textlink="">
          <xdr:nvSpPr>
            <xdr:cNvPr id="1120" name="Drop Down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2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78</xdr:row>
          <xdr:rowOff>180975</xdr:rowOff>
        </xdr:from>
        <xdr:to>
          <xdr:col>2</xdr:col>
          <xdr:colOff>1133475</xdr:colOff>
          <xdr:row>79</xdr:row>
          <xdr:rowOff>180975</xdr:rowOff>
        </xdr:to>
        <xdr:sp macro="" textlink="">
          <xdr:nvSpPr>
            <xdr:cNvPr id="1121" name="Drop Down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2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60</xdr:row>
          <xdr:rowOff>180975</xdr:rowOff>
        </xdr:from>
        <xdr:to>
          <xdr:col>3</xdr:col>
          <xdr:colOff>676275</xdr:colOff>
          <xdr:row>62</xdr:row>
          <xdr:rowOff>19050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2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61</xdr:row>
          <xdr:rowOff>171450</xdr:rowOff>
        </xdr:from>
        <xdr:to>
          <xdr:col>3</xdr:col>
          <xdr:colOff>676275</xdr:colOff>
          <xdr:row>63</xdr:row>
          <xdr:rowOff>9525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2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63</xdr:row>
          <xdr:rowOff>0</xdr:rowOff>
        </xdr:from>
        <xdr:to>
          <xdr:col>3</xdr:col>
          <xdr:colOff>676275</xdr:colOff>
          <xdr:row>64</xdr:row>
          <xdr:rowOff>38100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2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63</xdr:row>
          <xdr:rowOff>171450</xdr:rowOff>
        </xdr:from>
        <xdr:to>
          <xdr:col>3</xdr:col>
          <xdr:colOff>676275</xdr:colOff>
          <xdr:row>65</xdr:row>
          <xdr:rowOff>9525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2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76</xdr:row>
          <xdr:rowOff>161925</xdr:rowOff>
        </xdr:from>
        <xdr:to>
          <xdr:col>3</xdr:col>
          <xdr:colOff>676275</xdr:colOff>
          <xdr:row>78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2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77</xdr:row>
          <xdr:rowOff>171450</xdr:rowOff>
        </xdr:from>
        <xdr:to>
          <xdr:col>3</xdr:col>
          <xdr:colOff>676275</xdr:colOff>
          <xdr:row>79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2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79</xdr:row>
          <xdr:rowOff>0</xdr:rowOff>
        </xdr:from>
        <xdr:to>
          <xdr:col>3</xdr:col>
          <xdr:colOff>676275</xdr:colOff>
          <xdr:row>80</xdr:row>
          <xdr:rowOff>19050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2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2057400</xdr:colOff>
          <xdr:row>4</xdr:row>
          <xdr:rowOff>171450</xdr:rowOff>
        </xdr:from>
        <xdr:to>
          <xdr:col>6</xdr:col>
          <xdr:colOff>38100</xdr:colOff>
          <xdr:row>6</xdr:row>
          <xdr:rowOff>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2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190500</xdr:rowOff>
        </xdr:from>
        <xdr:to>
          <xdr:col>3</xdr:col>
          <xdr:colOff>704850</xdr:colOff>
          <xdr:row>18</xdr:row>
          <xdr:rowOff>38100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2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17</xdr:row>
          <xdr:rowOff>190500</xdr:rowOff>
        </xdr:from>
        <xdr:to>
          <xdr:col>3</xdr:col>
          <xdr:colOff>704850</xdr:colOff>
          <xdr:row>19</xdr:row>
          <xdr:rowOff>38100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2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190500</xdr:rowOff>
        </xdr:from>
        <xdr:to>
          <xdr:col>3</xdr:col>
          <xdr:colOff>704850</xdr:colOff>
          <xdr:row>20</xdr:row>
          <xdr:rowOff>38100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2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19</xdr:row>
          <xdr:rowOff>190500</xdr:rowOff>
        </xdr:from>
        <xdr:to>
          <xdr:col>3</xdr:col>
          <xdr:colOff>704850</xdr:colOff>
          <xdr:row>21</xdr:row>
          <xdr:rowOff>38100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2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20</xdr:row>
          <xdr:rowOff>190500</xdr:rowOff>
        </xdr:from>
        <xdr:to>
          <xdr:col>3</xdr:col>
          <xdr:colOff>704850</xdr:colOff>
          <xdr:row>22</xdr:row>
          <xdr:rowOff>38100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2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21</xdr:row>
          <xdr:rowOff>190500</xdr:rowOff>
        </xdr:from>
        <xdr:to>
          <xdr:col>3</xdr:col>
          <xdr:colOff>704850</xdr:colOff>
          <xdr:row>23</xdr:row>
          <xdr:rowOff>38100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2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22</xdr:row>
          <xdr:rowOff>190500</xdr:rowOff>
        </xdr:from>
        <xdr:to>
          <xdr:col>3</xdr:col>
          <xdr:colOff>704850</xdr:colOff>
          <xdr:row>24</xdr:row>
          <xdr:rowOff>38100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2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23</xdr:row>
          <xdr:rowOff>190500</xdr:rowOff>
        </xdr:from>
        <xdr:to>
          <xdr:col>3</xdr:col>
          <xdr:colOff>704850</xdr:colOff>
          <xdr:row>25</xdr:row>
          <xdr:rowOff>38100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2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24</xdr:row>
          <xdr:rowOff>190500</xdr:rowOff>
        </xdr:from>
        <xdr:to>
          <xdr:col>3</xdr:col>
          <xdr:colOff>704850</xdr:colOff>
          <xdr:row>26</xdr:row>
          <xdr:rowOff>38100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2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25</xdr:row>
          <xdr:rowOff>190500</xdr:rowOff>
        </xdr:from>
        <xdr:to>
          <xdr:col>3</xdr:col>
          <xdr:colOff>704850</xdr:colOff>
          <xdr:row>27</xdr:row>
          <xdr:rowOff>38100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2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26</xdr:row>
          <xdr:rowOff>190500</xdr:rowOff>
        </xdr:from>
        <xdr:to>
          <xdr:col>3</xdr:col>
          <xdr:colOff>704850</xdr:colOff>
          <xdr:row>28</xdr:row>
          <xdr:rowOff>38100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2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27</xdr:row>
          <xdr:rowOff>190500</xdr:rowOff>
        </xdr:from>
        <xdr:to>
          <xdr:col>3</xdr:col>
          <xdr:colOff>704850</xdr:colOff>
          <xdr:row>29</xdr:row>
          <xdr:rowOff>38100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2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9525</xdr:rowOff>
        </xdr:from>
        <xdr:to>
          <xdr:col>2</xdr:col>
          <xdr:colOff>1133475</xdr:colOff>
          <xdr:row>17</xdr:row>
          <xdr:rowOff>9525</xdr:rowOff>
        </xdr:to>
        <xdr:sp macro="" textlink="">
          <xdr:nvSpPr>
            <xdr:cNvPr id="1143" name="Drop Down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2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2</xdr:col>
          <xdr:colOff>1133475</xdr:colOff>
          <xdr:row>18</xdr:row>
          <xdr:rowOff>9525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2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9525</xdr:rowOff>
        </xdr:from>
        <xdr:to>
          <xdr:col>2</xdr:col>
          <xdr:colOff>1133475</xdr:colOff>
          <xdr:row>18</xdr:row>
          <xdr:rowOff>9525</xdr:rowOff>
        </xdr:to>
        <xdr:sp macro="" textlink="">
          <xdr:nvSpPr>
            <xdr:cNvPr id="1145" name="Drop Down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2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2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2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9525</xdr:rowOff>
        </xdr:from>
        <xdr:to>
          <xdr:col>2</xdr:col>
          <xdr:colOff>1133475</xdr:colOff>
          <xdr:row>19</xdr:row>
          <xdr:rowOff>9525</xdr:rowOff>
        </xdr:to>
        <xdr:sp macro="" textlink="">
          <xdr:nvSpPr>
            <xdr:cNvPr id="1148" name="Drop Down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2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2</xdr:col>
          <xdr:colOff>1133475</xdr:colOff>
          <xdr:row>20</xdr:row>
          <xdr:rowOff>9525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2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2</xdr:col>
          <xdr:colOff>1133475</xdr:colOff>
          <xdr:row>20</xdr:row>
          <xdr:rowOff>9525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9525</xdr:rowOff>
        </xdr:from>
        <xdr:to>
          <xdr:col>2</xdr:col>
          <xdr:colOff>1133475</xdr:colOff>
          <xdr:row>20</xdr:row>
          <xdr:rowOff>9525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2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9525</xdr:rowOff>
        </xdr:from>
        <xdr:to>
          <xdr:col>2</xdr:col>
          <xdr:colOff>1133475</xdr:colOff>
          <xdr:row>21</xdr:row>
          <xdr:rowOff>9525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2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9525</xdr:rowOff>
        </xdr:from>
        <xdr:to>
          <xdr:col>2</xdr:col>
          <xdr:colOff>1133475</xdr:colOff>
          <xdr:row>21</xdr:row>
          <xdr:rowOff>9525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2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9525</xdr:rowOff>
        </xdr:from>
        <xdr:to>
          <xdr:col>2</xdr:col>
          <xdr:colOff>1133475</xdr:colOff>
          <xdr:row>21</xdr:row>
          <xdr:rowOff>9525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9525</xdr:rowOff>
        </xdr:from>
        <xdr:to>
          <xdr:col>2</xdr:col>
          <xdr:colOff>1133475</xdr:colOff>
          <xdr:row>22</xdr:row>
          <xdr:rowOff>9525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9525</xdr:rowOff>
        </xdr:from>
        <xdr:to>
          <xdr:col>2</xdr:col>
          <xdr:colOff>1133475</xdr:colOff>
          <xdr:row>22</xdr:row>
          <xdr:rowOff>9525</xdr:rowOff>
        </xdr:to>
        <xdr:sp macro="" textlink="">
          <xdr:nvSpPr>
            <xdr:cNvPr id="1156" name="Drop Down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9525</xdr:rowOff>
        </xdr:from>
        <xdr:to>
          <xdr:col>2</xdr:col>
          <xdr:colOff>1133475</xdr:colOff>
          <xdr:row>22</xdr:row>
          <xdr:rowOff>9525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2</xdr:col>
          <xdr:colOff>1133475</xdr:colOff>
          <xdr:row>23</xdr:row>
          <xdr:rowOff>9525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2</xdr:col>
          <xdr:colOff>1133475</xdr:colOff>
          <xdr:row>23</xdr:row>
          <xdr:rowOff>9525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9525</xdr:rowOff>
        </xdr:from>
        <xdr:to>
          <xdr:col>2</xdr:col>
          <xdr:colOff>1133475</xdr:colOff>
          <xdr:row>23</xdr:row>
          <xdr:rowOff>9525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1133475</xdr:colOff>
          <xdr:row>24</xdr:row>
          <xdr:rowOff>9525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1133475</xdr:colOff>
          <xdr:row>24</xdr:row>
          <xdr:rowOff>9525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2</xdr:col>
          <xdr:colOff>1133475</xdr:colOff>
          <xdr:row>24</xdr:row>
          <xdr:rowOff>9525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2</xdr:col>
          <xdr:colOff>1133475</xdr:colOff>
          <xdr:row>25</xdr:row>
          <xdr:rowOff>9525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2</xdr:col>
          <xdr:colOff>1133475</xdr:colOff>
          <xdr:row>25</xdr:row>
          <xdr:rowOff>9525</xdr:rowOff>
        </xdr:to>
        <xdr:sp macro="" textlink="">
          <xdr:nvSpPr>
            <xdr:cNvPr id="1165" name="Drop Down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2</xdr:col>
          <xdr:colOff>1133475</xdr:colOff>
          <xdr:row>25</xdr:row>
          <xdr:rowOff>9525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</xdr:rowOff>
        </xdr:from>
        <xdr:to>
          <xdr:col>2</xdr:col>
          <xdr:colOff>1133475</xdr:colOff>
          <xdr:row>26</xdr:row>
          <xdr:rowOff>9525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</xdr:rowOff>
        </xdr:from>
        <xdr:to>
          <xdr:col>2</xdr:col>
          <xdr:colOff>1133475</xdr:colOff>
          <xdr:row>26</xdr:row>
          <xdr:rowOff>9525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9525</xdr:rowOff>
        </xdr:from>
        <xdr:to>
          <xdr:col>2</xdr:col>
          <xdr:colOff>1133475</xdr:colOff>
          <xdr:row>26</xdr:row>
          <xdr:rowOff>9525</xdr:rowOff>
        </xdr:to>
        <xdr:sp macro="" textlink="">
          <xdr:nvSpPr>
            <xdr:cNvPr id="1169" name="Drop Down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1133475</xdr:colOff>
          <xdr:row>27</xdr:row>
          <xdr:rowOff>9525</xdr:rowOff>
        </xdr:to>
        <xdr:sp macro="" textlink="">
          <xdr:nvSpPr>
            <xdr:cNvPr id="1170" name="Drop Down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1133475</xdr:colOff>
          <xdr:row>27</xdr:row>
          <xdr:rowOff>9525</xdr:rowOff>
        </xdr:to>
        <xdr:sp macro="" textlink="">
          <xdr:nvSpPr>
            <xdr:cNvPr id="1171" name="Drop Down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9525</xdr:rowOff>
        </xdr:from>
        <xdr:to>
          <xdr:col>2</xdr:col>
          <xdr:colOff>1133475</xdr:colOff>
          <xdr:row>27</xdr:row>
          <xdr:rowOff>9525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2</xdr:col>
          <xdr:colOff>1133475</xdr:colOff>
          <xdr:row>28</xdr:row>
          <xdr:rowOff>9525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2</xdr:col>
          <xdr:colOff>1133475</xdr:colOff>
          <xdr:row>28</xdr:row>
          <xdr:rowOff>9525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9525</xdr:rowOff>
        </xdr:from>
        <xdr:to>
          <xdr:col>2</xdr:col>
          <xdr:colOff>1133475</xdr:colOff>
          <xdr:row>28</xdr:row>
          <xdr:rowOff>9525</xdr:rowOff>
        </xdr:to>
        <xdr:sp macro="" textlink="">
          <xdr:nvSpPr>
            <xdr:cNvPr id="1175" name="Drop Down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2</xdr:col>
          <xdr:colOff>1133475</xdr:colOff>
          <xdr:row>29</xdr:row>
          <xdr:rowOff>9525</xdr:rowOff>
        </xdr:to>
        <xdr:sp macro="" textlink="">
          <xdr:nvSpPr>
            <xdr:cNvPr id="1176" name="Drop Down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9525</xdr:rowOff>
        </xdr:from>
        <xdr:to>
          <xdr:col>2</xdr:col>
          <xdr:colOff>1133475</xdr:colOff>
          <xdr:row>29</xdr:row>
          <xdr:rowOff>9525</xdr:rowOff>
        </xdr:to>
        <xdr:sp macro="" textlink="">
          <xdr:nvSpPr>
            <xdr:cNvPr id="1177" name="Drop Down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9525</xdr:rowOff>
        </xdr:from>
        <xdr:to>
          <xdr:col>2</xdr:col>
          <xdr:colOff>1133475</xdr:colOff>
          <xdr:row>64</xdr:row>
          <xdr:rowOff>9525</xdr:rowOff>
        </xdr:to>
        <xdr:sp macro="" textlink="">
          <xdr:nvSpPr>
            <xdr:cNvPr id="1178" name="Drop Down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179" name="Drop Down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64</xdr:row>
          <xdr:rowOff>9525</xdr:rowOff>
        </xdr:from>
        <xdr:to>
          <xdr:col>2</xdr:col>
          <xdr:colOff>1133475</xdr:colOff>
          <xdr:row>65</xdr:row>
          <xdr:rowOff>9525</xdr:rowOff>
        </xdr:to>
        <xdr:sp macro="" textlink="">
          <xdr:nvSpPr>
            <xdr:cNvPr id="1180" name="Drop Down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81" name="Drop Down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82" name="Drop Down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65</xdr:row>
          <xdr:rowOff>9525</xdr:rowOff>
        </xdr:from>
        <xdr:to>
          <xdr:col>2</xdr:col>
          <xdr:colOff>1133475</xdr:colOff>
          <xdr:row>66</xdr:row>
          <xdr:rowOff>9525</xdr:rowOff>
        </xdr:to>
        <xdr:sp macro="" textlink="">
          <xdr:nvSpPr>
            <xdr:cNvPr id="1183" name="Drop Down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85" name="Drop Down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66</xdr:row>
          <xdr:rowOff>9525</xdr:rowOff>
        </xdr:from>
        <xdr:to>
          <xdr:col>2</xdr:col>
          <xdr:colOff>1133475</xdr:colOff>
          <xdr:row>67</xdr:row>
          <xdr:rowOff>9525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2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2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2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67</xdr:row>
          <xdr:rowOff>9525</xdr:rowOff>
        </xdr:from>
        <xdr:to>
          <xdr:col>2</xdr:col>
          <xdr:colOff>1133475</xdr:colOff>
          <xdr:row>68</xdr:row>
          <xdr:rowOff>9525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2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190" name="Drop Down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2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191" name="Drop Down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2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68</xdr:row>
          <xdr:rowOff>9525</xdr:rowOff>
        </xdr:from>
        <xdr:to>
          <xdr:col>2</xdr:col>
          <xdr:colOff>1133475</xdr:colOff>
          <xdr:row>69</xdr:row>
          <xdr:rowOff>9525</xdr:rowOff>
        </xdr:to>
        <xdr:sp macro="" textlink="">
          <xdr:nvSpPr>
            <xdr:cNvPr id="1192" name="Drop Down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2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9525</xdr:rowOff>
        </xdr:from>
        <xdr:to>
          <xdr:col>2</xdr:col>
          <xdr:colOff>1133475</xdr:colOff>
          <xdr:row>70</xdr:row>
          <xdr:rowOff>9525</xdr:rowOff>
        </xdr:to>
        <xdr:sp macro="" textlink="">
          <xdr:nvSpPr>
            <xdr:cNvPr id="1193" name="Drop Down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2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9525</xdr:rowOff>
        </xdr:from>
        <xdr:to>
          <xdr:col>2</xdr:col>
          <xdr:colOff>1133475</xdr:colOff>
          <xdr:row>70</xdr:row>
          <xdr:rowOff>9525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2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9525</xdr:rowOff>
        </xdr:from>
        <xdr:to>
          <xdr:col>2</xdr:col>
          <xdr:colOff>1133475</xdr:colOff>
          <xdr:row>70</xdr:row>
          <xdr:rowOff>9525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2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9525</xdr:rowOff>
        </xdr:from>
        <xdr:to>
          <xdr:col>2</xdr:col>
          <xdr:colOff>1133475</xdr:colOff>
          <xdr:row>71</xdr:row>
          <xdr:rowOff>9525</xdr:rowOff>
        </xdr:to>
        <xdr:sp macro="" textlink="">
          <xdr:nvSpPr>
            <xdr:cNvPr id="1196" name="Drop Down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2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9525</xdr:rowOff>
        </xdr:from>
        <xdr:to>
          <xdr:col>2</xdr:col>
          <xdr:colOff>1133475</xdr:colOff>
          <xdr:row>71</xdr:row>
          <xdr:rowOff>9525</xdr:rowOff>
        </xdr:to>
        <xdr:sp macro="" textlink="">
          <xdr:nvSpPr>
            <xdr:cNvPr id="1197" name="Drop Down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2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70</xdr:row>
          <xdr:rowOff>9525</xdr:rowOff>
        </xdr:from>
        <xdr:to>
          <xdr:col>2</xdr:col>
          <xdr:colOff>1133475</xdr:colOff>
          <xdr:row>71</xdr:row>
          <xdr:rowOff>9525</xdr:rowOff>
        </xdr:to>
        <xdr:sp macro="" textlink="">
          <xdr:nvSpPr>
            <xdr:cNvPr id="1198" name="Drop Down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2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9525</xdr:rowOff>
        </xdr:from>
        <xdr:to>
          <xdr:col>2</xdr:col>
          <xdr:colOff>1133475</xdr:colOff>
          <xdr:row>72</xdr:row>
          <xdr:rowOff>9525</xdr:rowOff>
        </xdr:to>
        <xdr:sp macro="" textlink="">
          <xdr:nvSpPr>
            <xdr:cNvPr id="1199" name="Drop Dow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2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9525</xdr:rowOff>
        </xdr:from>
        <xdr:to>
          <xdr:col>2</xdr:col>
          <xdr:colOff>1133475</xdr:colOff>
          <xdr:row>72</xdr:row>
          <xdr:rowOff>9525</xdr:rowOff>
        </xdr:to>
        <xdr:sp macro="" textlink="">
          <xdr:nvSpPr>
            <xdr:cNvPr id="1200" name="Drop Dow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2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71</xdr:row>
          <xdr:rowOff>9525</xdr:rowOff>
        </xdr:from>
        <xdr:to>
          <xdr:col>2</xdr:col>
          <xdr:colOff>1133475</xdr:colOff>
          <xdr:row>72</xdr:row>
          <xdr:rowOff>9525</xdr:rowOff>
        </xdr:to>
        <xdr:sp macro="" textlink="">
          <xdr:nvSpPr>
            <xdr:cNvPr id="1201" name="Drop Dow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2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9525</xdr:rowOff>
        </xdr:from>
        <xdr:to>
          <xdr:col>2</xdr:col>
          <xdr:colOff>1133475</xdr:colOff>
          <xdr:row>73</xdr:row>
          <xdr:rowOff>9525</xdr:rowOff>
        </xdr:to>
        <xdr:sp macro="" textlink="">
          <xdr:nvSpPr>
            <xdr:cNvPr id="1202" name="Drop Down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2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9525</xdr:rowOff>
        </xdr:from>
        <xdr:to>
          <xdr:col>2</xdr:col>
          <xdr:colOff>1133475</xdr:colOff>
          <xdr:row>73</xdr:row>
          <xdr:rowOff>9525</xdr:rowOff>
        </xdr:to>
        <xdr:sp macro="" textlink="">
          <xdr:nvSpPr>
            <xdr:cNvPr id="1203" name="Drop Down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2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72</xdr:row>
          <xdr:rowOff>9525</xdr:rowOff>
        </xdr:from>
        <xdr:to>
          <xdr:col>2</xdr:col>
          <xdr:colOff>1133475</xdr:colOff>
          <xdr:row>73</xdr:row>
          <xdr:rowOff>9525</xdr:rowOff>
        </xdr:to>
        <xdr:sp macro="" textlink="">
          <xdr:nvSpPr>
            <xdr:cNvPr id="1204" name="Drop Down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2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9525</xdr:rowOff>
        </xdr:from>
        <xdr:to>
          <xdr:col>2</xdr:col>
          <xdr:colOff>1133475</xdr:colOff>
          <xdr:row>74</xdr:row>
          <xdr:rowOff>9525</xdr:rowOff>
        </xdr:to>
        <xdr:sp macro="" textlink="">
          <xdr:nvSpPr>
            <xdr:cNvPr id="1205" name="Drop Down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2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9525</xdr:rowOff>
        </xdr:from>
        <xdr:to>
          <xdr:col>2</xdr:col>
          <xdr:colOff>1133475</xdr:colOff>
          <xdr:row>74</xdr:row>
          <xdr:rowOff>9525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2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73</xdr:row>
          <xdr:rowOff>9525</xdr:rowOff>
        </xdr:from>
        <xdr:to>
          <xdr:col>2</xdr:col>
          <xdr:colOff>1133475</xdr:colOff>
          <xdr:row>74</xdr:row>
          <xdr:rowOff>9525</xdr:rowOff>
        </xdr:to>
        <xdr:sp macro="" textlink="">
          <xdr:nvSpPr>
            <xdr:cNvPr id="1207" name="Drop Dow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9525</xdr:rowOff>
        </xdr:from>
        <xdr:to>
          <xdr:col>2</xdr:col>
          <xdr:colOff>1133475</xdr:colOff>
          <xdr:row>75</xdr:row>
          <xdr:rowOff>9525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9525</xdr:rowOff>
        </xdr:from>
        <xdr:to>
          <xdr:col>2</xdr:col>
          <xdr:colOff>1133475</xdr:colOff>
          <xdr:row>75</xdr:row>
          <xdr:rowOff>9525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74</xdr:row>
          <xdr:rowOff>9525</xdr:rowOff>
        </xdr:from>
        <xdr:to>
          <xdr:col>2</xdr:col>
          <xdr:colOff>1133475</xdr:colOff>
          <xdr:row>75</xdr:row>
          <xdr:rowOff>9525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9525</xdr:rowOff>
        </xdr:from>
        <xdr:to>
          <xdr:col>2</xdr:col>
          <xdr:colOff>1133475</xdr:colOff>
          <xdr:row>76</xdr:row>
          <xdr:rowOff>9525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75</xdr:row>
          <xdr:rowOff>9525</xdr:rowOff>
        </xdr:from>
        <xdr:to>
          <xdr:col>2</xdr:col>
          <xdr:colOff>1133475</xdr:colOff>
          <xdr:row>76</xdr:row>
          <xdr:rowOff>9525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64</xdr:row>
          <xdr:rowOff>171450</xdr:rowOff>
        </xdr:from>
        <xdr:to>
          <xdr:col>3</xdr:col>
          <xdr:colOff>676275</xdr:colOff>
          <xdr:row>66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65</xdr:row>
          <xdr:rowOff>171450</xdr:rowOff>
        </xdr:from>
        <xdr:to>
          <xdr:col>3</xdr:col>
          <xdr:colOff>676275</xdr:colOff>
          <xdr:row>67</xdr:row>
          <xdr:rowOff>9525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66</xdr:row>
          <xdr:rowOff>171450</xdr:rowOff>
        </xdr:from>
        <xdr:to>
          <xdr:col>3</xdr:col>
          <xdr:colOff>676275</xdr:colOff>
          <xdr:row>68</xdr:row>
          <xdr:rowOff>9525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67</xdr:row>
          <xdr:rowOff>171450</xdr:rowOff>
        </xdr:from>
        <xdr:to>
          <xdr:col>3</xdr:col>
          <xdr:colOff>676275</xdr:colOff>
          <xdr:row>69</xdr:row>
          <xdr:rowOff>9525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68</xdr:row>
          <xdr:rowOff>171450</xdr:rowOff>
        </xdr:from>
        <xdr:to>
          <xdr:col>3</xdr:col>
          <xdr:colOff>676275</xdr:colOff>
          <xdr:row>70</xdr:row>
          <xdr:rowOff>9525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69</xdr:row>
          <xdr:rowOff>171450</xdr:rowOff>
        </xdr:from>
        <xdr:to>
          <xdr:col>3</xdr:col>
          <xdr:colOff>676275</xdr:colOff>
          <xdr:row>71</xdr:row>
          <xdr:rowOff>9525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70</xdr:row>
          <xdr:rowOff>171450</xdr:rowOff>
        </xdr:from>
        <xdr:to>
          <xdr:col>3</xdr:col>
          <xdr:colOff>676275</xdr:colOff>
          <xdr:row>72</xdr:row>
          <xdr:rowOff>9525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71</xdr:row>
          <xdr:rowOff>171450</xdr:rowOff>
        </xdr:from>
        <xdr:to>
          <xdr:col>3</xdr:col>
          <xdr:colOff>676275</xdr:colOff>
          <xdr:row>73</xdr:row>
          <xdr:rowOff>9525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72</xdr:row>
          <xdr:rowOff>171450</xdr:rowOff>
        </xdr:from>
        <xdr:to>
          <xdr:col>3</xdr:col>
          <xdr:colOff>676275</xdr:colOff>
          <xdr:row>74</xdr:row>
          <xdr:rowOff>9525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73</xdr:row>
          <xdr:rowOff>171450</xdr:rowOff>
        </xdr:from>
        <xdr:to>
          <xdr:col>3</xdr:col>
          <xdr:colOff>676275</xdr:colOff>
          <xdr:row>75</xdr:row>
          <xdr:rowOff>9525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2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74</xdr:row>
          <xdr:rowOff>171450</xdr:rowOff>
        </xdr:from>
        <xdr:to>
          <xdr:col>3</xdr:col>
          <xdr:colOff>676275</xdr:colOff>
          <xdr:row>76</xdr:row>
          <xdr:rowOff>9525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75</xdr:row>
          <xdr:rowOff>171450</xdr:rowOff>
        </xdr:from>
        <xdr:to>
          <xdr:col>3</xdr:col>
          <xdr:colOff>676275</xdr:colOff>
          <xdr:row>77</xdr:row>
          <xdr:rowOff>9525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2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65</xdr:row>
          <xdr:rowOff>171450</xdr:rowOff>
        </xdr:from>
        <xdr:to>
          <xdr:col>3</xdr:col>
          <xdr:colOff>676275</xdr:colOff>
          <xdr:row>67</xdr:row>
          <xdr:rowOff>9525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2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66</xdr:row>
          <xdr:rowOff>171450</xdr:rowOff>
        </xdr:from>
        <xdr:to>
          <xdr:col>3</xdr:col>
          <xdr:colOff>676275</xdr:colOff>
          <xdr:row>68</xdr:row>
          <xdr:rowOff>9525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2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67</xdr:row>
          <xdr:rowOff>171450</xdr:rowOff>
        </xdr:from>
        <xdr:to>
          <xdr:col>3</xdr:col>
          <xdr:colOff>676275</xdr:colOff>
          <xdr:row>69</xdr:row>
          <xdr:rowOff>9525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2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68</xdr:row>
          <xdr:rowOff>171450</xdr:rowOff>
        </xdr:from>
        <xdr:to>
          <xdr:col>3</xdr:col>
          <xdr:colOff>676275</xdr:colOff>
          <xdr:row>70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2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69</xdr:row>
          <xdr:rowOff>171450</xdr:rowOff>
        </xdr:from>
        <xdr:to>
          <xdr:col>3</xdr:col>
          <xdr:colOff>676275</xdr:colOff>
          <xdr:row>71</xdr:row>
          <xdr:rowOff>9525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2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70</xdr:row>
          <xdr:rowOff>171450</xdr:rowOff>
        </xdr:from>
        <xdr:to>
          <xdr:col>3</xdr:col>
          <xdr:colOff>676275</xdr:colOff>
          <xdr:row>72</xdr:row>
          <xdr:rowOff>9525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2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71</xdr:row>
          <xdr:rowOff>171450</xdr:rowOff>
        </xdr:from>
        <xdr:to>
          <xdr:col>3</xdr:col>
          <xdr:colOff>676275</xdr:colOff>
          <xdr:row>73</xdr:row>
          <xdr:rowOff>9525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2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72</xdr:row>
          <xdr:rowOff>171450</xdr:rowOff>
        </xdr:from>
        <xdr:to>
          <xdr:col>3</xdr:col>
          <xdr:colOff>676275</xdr:colOff>
          <xdr:row>74</xdr:row>
          <xdr:rowOff>9525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2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omments" Target="../comments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mailto:denis.eric@cgmatane.qc.ca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48.xml"/><Relationship Id="rId21" Type="http://schemas.openxmlformats.org/officeDocument/2006/relationships/ctrlProp" Target="../ctrlProps/ctrlProp52.xml"/><Relationship Id="rId42" Type="http://schemas.openxmlformats.org/officeDocument/2006/relationships/ctrlProp" Target="../ctrlProps/ctrlProp73.xml"/><Relationship Id="rId63" Type="http://schemas.openxmlformats.org/officeDocument/2006/relationships/ctrlProp" Target="../ctrlProps/ctrlProp94.xml"/><Relationship Id="rId84" Type="http://schemas.openxmlformats.org/officeDocument/2006/relationships/ctrlProp" Target="../ctrlProps/ctrlProp115.xml"/><Relationship Id="rId138" Type="http://schemas.openxmlformats.org/officeDocument/2006/relationships/ctrlProp" Target="../ctrlProps/ctrlProp169.xml"/><Relationship Id="rId107" Type="http://schemas.openxmlformats.org/officeDocument/2006/relationships/ctrlProp" Target="../ctrlProps/ctrlProp138.xml"/><Relationship Id="rId11" Type="http://schemas.openxmlformats.org/officeDocument/2006/relationships/ctrlProp" Target="../ctrlProps/ctrlProp42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53" Type="http://schemas.openxmlformats.org/officeDocument/2006/relationships/ctrlProp" Target="../ctrlProps/ctrlProp84.xml"/><Relationship Id="rId58" Type="http://schemas.openxmlformats.org/officeDocument/2006/relationships/ctrlProp" Target="../ctrlProps/ctrlProp89.xml"/><Relationship Id="rId74" Type="http://schemas.openxmlformats.org/officeDocument/2006/relationships/ctrlProp" Target="../ctrlProps/ctrlProp105.xml"/><Relationship Id="rId79" Type="http://schemas.openxmlformats.org/officeDocument/2006/relationships/ctrlProp" Target="../ctrlProps/ctrlProp110.xml"/><Relationship Id="rId102" Type="http://schemas.openxmlformats.org/officeDocument/2006/relationships/ctrlProp" Target="../ctrlProps/ctrlProp133.xml"/><Relationship Id="rId123" Type="http://schemas.openxmlformats.org/officeDocument/2006/relationships/ctrlProp" Target="../ctrlProps/ctrlProp154.xml"/><Relationship Id="rId128" Type="http://schemas.openxmlformats.org/officeDocument/2006/relationships/ctrlProp" Target="../ctrlProps/ctrlProp159.xml"/><Relationship Id="rId5" Type="http://schemas.openxmlformats.org/officeDocument/2006/relationships/ctrlProp" Target="../ctrlProps/ctrlProp36.xml"/><Relationship Id="rId90" Type="http://schemas.openxmlformats.org/officeDocument/2006/relationships/ctrlProp" Target="../ctrlProps/ctrlProp121.xml"/><Relationship Id="rId95" Type="http://schemas.openxmlformats.org/officeDocument/2006/relationships/ctrlProp" Target="../ctrlProps/ctrlProp126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43" Type="http://schemas.openxmlformats.org/officeDocument/2006/relationships/ctrlProp" Target="../ctrlProps/ctrlProp74.xml"/><Relationship Id="rId48" Type="http://schemas.openxmlformats.org/officeDocument/2006/relationships/ctrlProp" Target="../ctrlProps/ctrlProp79.xml"/><Relationship Id="rId64" Type="http://schemas.openxmlformats.org/officeDocument/2006/relationships/ctrlProp" Target="../ctrlProps/ctrlProp95.xml"/><Relationship Id="rId69" Type="http://schemas.openxmlformats.org/officeDocument/2006/relationships/ctrlProp" Target="../ctrlProps/ctrlProp100.xml"/><Relationship Id="rId113" Type="http://schemas.openxmlformats.org/officeDocument/2006/relationships/ctrlProp" Target="../ctrlProps/ctrlProp144.xml"/><Relationship Id="rId118" Type="http://schemas.openxmlformats.org/officeDocument/2006/relationships/ctrlProp" Target="../ctrlProps/ctrlProp149.xml"/><Relationship Id="rId134" Type="http://schemas.openxmlformats.org/officeDocument/2006/relationships/ctrlProp" Target="../ctrlProps/ctrlProp165.xml"/><Relationship Id="rId139" Type="http://schemas.openxmlformats.org/officeDocument/2006/relationships/ctrlProp" Target="../ctrlProps/ctrlProp170.xml"/><Relationship Id="rId80" Type="http://schemas.openxmlformats.org/officeDocument/2006/relationships/ctrlProp" Target="../ctrlProps/ctrlProp111.xml"/><Relationship Id="rId85" Type="http://schemas.openxmlformats.org/officeDocument/2006/relationships/ctrlProp" Target="../ctrlProps/ctrlProp116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59" Type="http://schemas.openxmlformats.org/officeDocument/2006/relationships/ctrlProp" Target="../ctrlProps/ctrlProp90.xml"/><Relationship Id="rId103" Type="http://schemas.openxmlformats.org/officeDocument/2006/relationships/ctrlProp" Target="../ctrlProps/ctrlProp134.xml"/><Relationship Id="rId108" Type="http://schemas.openxmlformats.org/officeDocument/2006/relationships/ctrlProp" Target="../ctrlProps/ctrlProp139.xml"/><Relationship Id="rId124" Type="http://schemas.openxmlformats.org/officeDocument/2006/relationships/ctrlProp" Target="../ctrlProps/ctrlProp155.xml"/><Relationship Id="rId129" Type="http://schemas.openxmlformats.org/officeDocument/2006/relationships/ctrlProp" Target="../ctrlProps/ctrlProp160.xml"/><Relationship Id="rId54" Type="http://schemas.openxmlformats.org/officeDocument/2006/relationships/ctrlProp" Target="../ctrlProps/ctrlProp85.xml"/><Relationship Id="rId70" Type="http://schemas.openxmlformats.org/officeDocument/2006/relationships/ctrlProp" Target="../ctrlProps/ctrlProp101.xml"/><Relationship Id="rId75" Type="http://schemas.openxmlformats.org/officeDocument/2006/relationships/ctrlProp" Target="../ctrlProps/ctrlProp106.xml"/><Relationship Id="rId91" Type="http://schemas.openxmlformats.org/officeDocument/2006/relationships/ctrlProp" Target="../ctrlProps/ctrlProp122.xml"/><Relationship Id="rId96" Type="http://schemas.openxmlformats.org/officeDocument/2006/relationships/ctrlProp" Target="../ctrlProps/ctrlProp127.xml"/><Relationship Id="rId140" Type="http://schemas.openxmlformats.org/officeDocument/2006/relationships/ctrlProp" Target="../ctrlProps/ctrlProp17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7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49" Type="http://schemas.openxmlformats.org/officeDocument/2006/relationships/ctrlProp" Target="../ctrlProps/ctrlProp80.xml"/><Relationship Id="rId114" Type="http://schemas.openxmlformats.org/officeDocument/2006/relationships/ctrlProp" Target="../ctrlProps/ctrlProp145.xml"/><Relationship Id="rId119" Type="http://schemas.openxmlformats.org/officeDocument/2006/relationships/ctrlProp" Target="../ctrlProps/ctrlProp150.xml"/><Relationship Id="rId44" Type="http://schemas.openxmlformats.org/officeDocument/2006/relationships/ctrlProp" Target="../ctrlProps/ctrlProp75.xml"/><Relationship Id="rId60" Type="http://schemas.openxmlformats.org/officeDocument/2006/relationships/ctrlProp" Target="../ctrlProps/ctrlProp91.xml"/><Relationship Id="rId65" Type="http://schemas.openxmlformats.org/officeDocument/2006/relationships/ctrlProp" Target="../ctrlProps/ctrlProp96.xml"/><Relationship Id="rId81" Type="http://schemas.openxmlformats.org/officeDocument/2006/relationships/ctrlProp" Target="../ctrlProps/ctrlProp112.xml"/><Relationship Id="rId86" Type="http://schemas.openxmlformats.org/officeDocument/2006/relationships/ctrlProp" Target="../ctrlProps/ctrlProp117.xml"/><Relationship Id="rId130" Type="http://schemas.openxmlformats.org/officeDocument/2006/relationships/ctrlProp" Target="../ctrlProps/ctrlProp161.xml"/><Relationship Id="rId135" Type="http://schemas.openxmlformats.org/officeDocument/2006/relationships/ctrlProp" Target="../ctrlProps/ctrlProp166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39" Type="http://schemas.openxmlformats.org/officeDocument/2006/relationships/ctrlProp" Target="../ctrlProps/ctrlProp70.xml"/><Relationship Id="rId109" Type="http://schemas.openxmlformats.org/officeDocument/2006/relationships/ctrlProp" Target="../ctrlProps/ctrlProp140.xml"/><Relationship Id="rId34" Type="http://schemas.openxmlformats.org/officeDocument/2006/relationships/ctrlProp" Target="../ctrlProps/ctrlProp65.xml"/><Relationship Id="rId50" Type="http://schemas.openxmlformats.org/officeDocument/2006/relationships/ctrlProp" Target="../ctrlProps/ctrlProp81.xml"/><Relationship Id="rId55" Type="http://schemas.openxmlformats.org/officeDocument/2006/relationships/ctrlProp" Target="../ctrlProps/ctrlProp86.xml"/><Relationship Id="rId76" Type="http://schemas.openxmlformats.org/officeDocument/2006/relationships/ctrlProp" Target="../ctrlProps/ctrlProp107.xml"/><Relationship Id="rId97" Type="http://schemas.openxmlformats.org/officeDocument/2006/relationships/ctrlProp" Target="../ctrlProps/ctrlProp128.xml"/><Relationship Id="rId104" Type="http://schemas.openxmlformats.org/officeDocument/2006/relationships/ctrlProp" Target="../ctrlProps/ctrlProp135.xml"/><Relationship Id="rId120" Type="http://schemas.openxmlformats.org/officeDocument/2006/relationships/ctrlProp" Target="../ctrlProps/ctrlProp151.xml"/><Relationship Id="rId125" Type="http://schemas.openxmlformats.org/officeDocument/2006/relationships/ctrlProp" Target="../ctrlProps/ctrlProp156.xml"/><Relationship Id="rId141" Type="http://schemas.openxmlformats.org/officeDocument/2006/relationships/comments" Target="../comments2.xml"/><Relationship Id="rId7" Type="http://schemas.openxmlformats.org/officeDocument/2006/relationships/ctrlProp" Target="../ctrlProps/ctrlProp38.xml"/><Relationship Id="rId71" Type="http://schemas.openxmlformats.org/officeDocument/2006/relationships/ctrlProp" Target="../ctrlProps/ctrlProp102.xml"/><Relationship Id="rId92" Type="http://schemas.openxmlformats.org/officeDocument/2006/relationships/ctrlProp" Target="../ctrlProps/ctrlProp123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60.xml"/><Relationship Id="rId24" Type="http://schemas.openxmlformats.org/officeDocument/2006/relationships/ctrlProp" Target="../ctrlProps/ctrlProp55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66" Type="http://schemas.openxmlformats.org/officeDocument/2006/relationships/ctrlProp" Target="../ctrlProps/ctrlProp97.xml"/><Relationship Id="rId87" Type="http://schemas.openxmlformats.org/officeDocument/2006/relationships/ctrlProp" Target="../ctrlProps/ctrlProp118.xml"/><Relationship Id="rId110" Type="http://schemas.openxmlformats.org/officeDocument/2006/relationships/ctrlProp" Target="../ctrlProps/ctrlProp141.xml"/><Relationship Id="rId115" Type="http://schemas.openxmlformats.org/officeDocument/2006/relationships/ctrlProp" Target="../ctrlProps/ctrlProp146.xml"/><Relationship Id="rId131" Type="http://schemas.openxmlformats.org/officeDocument/2006/relationships/ctrlProp" Target="../ctrlProps/ctrlProp162.xml"/><Relationship Id="rId136" Type="http://schemas.openxmlformats.org/officeDocument/2006/relationships/ctrlProp" Target="../ctrlProps/ctrlProp167.xml"/><Relationship Id="rId61" Type="http://schemas.openxmlformats.org/officeDocument/2006/relationships/ctrlProp" Target="../ctrlProps/ctrlProp92.xml"/><Relationship Id="rId82" Type="http://schemas.openxmlformats.org/officeDocument/2006/relationships/ctrlProp" Target="../ctrlProps/ctrlProp113.xml"/><Relationship Id="rId19" Type="http://schemas.openxmlformats.org/officeDocument/2006/relationships/ctrlProp" Target="../ctrlProps/ctrlProp50.xml"/><Relationship Id="rId14" Type="http://schemas.openxmlformats.org/officeDocument/2006/relationships/ctrlProp" Target="../ctrlProps/ctrlProp45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56" Type="http://schemas.openxmlformats.org/officeDocument/2006/relationships/ctrlProp" Target="../ctrlProps/ctrlProp87.xml"/><Relationship Id="rId77" Type="http://schemas.openxmlformats.org/officeDocument/2006/relationships/ctrlProp" Target="../ctrlProps/ctrlProp108.xml"/><Relationship Id="rId100" Type="http://schemas.openxmlformats.org/officeDocument/2006/relationships/ctrlProp" Target="../ctrlProps/ctrlProp131.xml"/><Relationship Id="rId105" Type="http://schemas.openxmlformats.org/officeDocument/2006/relationships/ctrlProp" Target="../ctrlProps/ctrlProp136.xml"/><Relationship Id="rId126" Type="http://schemas.openxmlformats.org/officeDocument/2006/relationships/ctrlProp" Target="../ctrlProps/ctrlProp157.xml"/><Relationship Id="rId8" Type="http://schemas.openxmlformats.org/officeDocument/2006/relationships/ctrlProp" Target="../ctrlProps/ctrlProp39.xml"/><Relationship Id="rId51" Type="http://schemas.openxmlformats.org/officeDocument/2006/relationships/ctrlProp" Target="../ctrlProps/ctrlProp82.xml"/><Relationship Id="rId72" Type="http://schemas.openxmlformats.org/officeDocument/2006/relationships/ctrlProp" Target="../ctrlProps/ctrlProp103.xml"/><Relationship Id="rId93" Type="http://schemas.openxmlformats.org/officeDocument/2006/relationships/ctrlProp" Target="../ctrlProps/ctrlProp124.xml"/><Relationship Id="rId98" Type="http://schemas.openxmlformats.org/officeDocument/2006/relationships/ctrlProp" Target="../ctrlProps/ctrlProp129.xml"/><Relationship Id="rId121" Type="http://schemas.openxmlformats.org/officeDocument/2006/relationships/ctrlProp" Target="../ctrlProps/ctrlProp152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56.xml"/><Relationship Id="rId46" Type="http://schemas.openxmlformats.org/officeDocument/2006/relationships/ctrlProp" Target="../ctrlProps/ctrlProp77.xml"/><Relationship Id="rId67" Type="http://schemas.openxmlformats.org/officeDocument/2006/relationships/ctrlProp" Target="../ctrlProps/ctrlProp98.xml"/><Relationship Id="rId116" Type="http://schemas.openxmlformats.org/officeDocument/2006/relationships/ctrlProp" Target="../ctrlProps/ctrlProp147.xml"/><Relationship Id="rId137" Type="http://schemas.openxmlformats.org/officeDocument/2006/relationships/ctrlProp" Target="../ctrlProps/ctrlProp168.xml"/><Relationship Id="rId20" Type="http://schemas.openxmlformats.org/officeDocument/2006/relationships/ctrlProp" Target="../ctrlProps/ctrlProp51.xml"/><Relationship Id="rId41" Type="http://schemas.openxmlformats.org/officeDocument/2006/relationships/ctrlProp" Target="../ctrlProps/ctrlProp72.xml"/><Relationship Id="rId62" Type="http://schemas.openxmlformats.org/officeDocument/2006/relationships/ctrlProp" Target="../ctrlProps/ctrlProp93.xml"/><Relationship Id="rId83" Type="http://schemas.openxmlformats.org/officeDocument/2006/relationships/ctrlProp" Target="../ctrlProps/ctrlProp114.xml"/><Relationship Id="rId88" Type="http://schemas.openxmlformats.org/officeDocument/2006/relationships/ctrlProp" Target="../ctrlProps/ctrlProp119.xml"/><Relationship Id="rId111" Type="http://schemas.openxmlformats.org/officeDocument/2006/relationships/ctrlProp" Target="../ctrlProps/ctrlProp142.xml"/><Relationship Id="rId132" Type="http://schemas.openxmlformats.org/officeDocument/2006/relationships/ctrlProp" Target="../ctrlProps/ctrlProp163.xml"/><Relationship Id="rId15" Type="http://schemas.openxmlformats.org/officeDocument/2006/relationships/ctrlProp" Target="../ctrlProps/ctrlProp46.xml"/><Relationship Id="rId36" Type="http://schemas.openxmlformats.org/officeDocument/2006/relationships/ctrlProp" Target="../ctrlProps/ctrlProp67.xml"/><Relationship Id="rId57" Type="http://schemas.openxmlformats.org/officeDocument/2006/relationships/ctrlProp" Target="../ctrlProps/ctrlProp88.xml"/><Relationship Id="rId106" Type="http://schemas.openxmlformats.org/officeDocument/2006/relationships/ctrlProp" Target="../ctrlProps/ctrlProp137.xml"/><Relationship Id="rId127" Type="http://schemas.openxmlformats.org/officeDocument/2006/relationships/ctrlProp" Target="../ctrlProps/ctrlProp158.xml"/><Relationship Id="rId10" Type="http://schemas.openxmlformats.org/officeDocument/2006/relationships/ctrlProp" Target="../ctrlProps/ctrlProp41.xml"/><Relationship Id="rId31" Type="http://schemas.openxmlformats.org/officeDocument/2006/relationships/ctrlProp" Target="../ctrlProps/ctrlProp62.xml"/><Relationship Id="rId52" Type="http://schemas.openxmlformats.org/officeDocument/2006/relationships/ctrlProp" Target="../ctrlProps/ctrlProp83.xml"/><Relationship Id="rId73" Type="http://schemas.openxmlformats.org/officeDocument/2006/relationships/ctrlProp" Target="../ctrlProps/ctrlProp104.xml"/><Relationship Id="rId78" Type="http://schemas.openxmlformats.org/officeDocument/2006/relationships/ctrlProp" Target="../ctrlProps/ctrlProp109.xml"/><Relationship Id="rId94" Type="http://schemas.openxmlformats.org/officeDocument/2006/relationships/ctrlProp" Target="../ctrlProps/ctrlProp125.xml"/><Relationship Id="rId99" Type="http://schemas.openxmlformats.org/officeDocument/2006/relationships/ctrlProp" Target="../ctrlProps/ctrlProp130.xml"/><Relationship Id="rId101" Type="http://schemas.openxmlformats.org/officeDocument/2006/relationships/ctrlProp" Target="../ctrlProps/ctrlProp132.xml"/><Relationship Id="rId122" Type="http://schemas.openxmlformats.org/officeDocument/2006/relationships/ctrlProp" Target="../ctrlProps/ctrlProp153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26" Type="http://schemas.openxmlformats.org/officeDocument/2006/relationships/ctrlProp" Target="../ctrlProps/ctrlProp57.xml"/><Relationship Id="rId47" Type="http://schemas.openxmlformats.org/officeDocument/2006/relationships/ctrlProp" Target="../ctrlProps/ctrlProp78.xml"/><Relationship Id="rId68" Type="http://schemas.openxmlformats.org/officeDocument/2006/relationships/ctrlProp" Target="../ctrlProps/ctrlProp99.xml"/><Relationship Id="rId89" Type="http://schemas.openxmlformats.org/officeDocument/2006/relationships/ctrlProp" Target="../ctrlProps/ctrlProp120.xml"/><Relationship Id="rId112" Type="http://schemas.openxmlformats.org/officeDocument/2006/relationships/ctrlProp" Target="../ctrlProps/ctrlProp143.xml"/><Relationship Id="rId133" Type="http://schemas.openxmlformats.org/officeDocument/2006/relationships/ctrlProp" Target="../ctrlProps/ctrlProp164.xml"/><Relationship Id="rId16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0"/>
  <sheetViews>
    <sheetView workbookViewId="0">
      <selection activeCell="F6" sqref="F6"/>
    </sheetView>
  </sheetViews>
  <sheetFormatPr baseColWidth="10" defaultColWidth="11.28515625" defaultRowHeight="15" x14ac:dyDescent="0.25"/>
  <cols>
    <col min="1" max="1" width="1.140625" customWidth="1"/>
    <col min="2" max="2" width="13.85546875" customWidth="1"/>
    <col min="3" max="3" width="17.140625" customWidth="1"/>
    <col min="4" max="4" width="17.28515625" customWidth="1"/>
    <col min="5" max="5" width="15.7109375" style="12" customWidth="1"/>
    <col min="6" max="6" width="35.140625" customWidth="1"/>
    <col min="7" max="7" width="7.85546875" bestFit="1" customWidth="1"/>
    <col min="8" max="8" width="11.140625" bestFit="1" customWidth="1"/>
    <col min="9" max="9" width="3.28515625" hidden="1" customWidth="1"/>
    <col min="10" max="10" width="15.85546875" bestFit="1" customWidth="1"/>
    <col min="12" max="12" width="12.140625" customWidth="1"/>
    <col min="13" max="13" width="12.7109375" customWidth="1"/>
    <col min="14" max="14" width="8.7109375" customWidth="1"/>
    <col min="15" max="15" width="1.140625" customWidth="1"/>
  </cols>
  <sheetData>
    <row r="1" spans="1:21" ht="27" thickBot="1" x14ac:dyDescent="0.45">
      <c r="B1" s="164" t="s">
        <v>62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21" ht="16.5" thickBot="1" x14ac:dyDescent="0.3">
      <c r="L2" s="13" t="s">
        <v>25</v>
      </c>
      <c r="M2" s="14" t="s">
        <v>8</v>
      </c>
      <c r="N2" s="15" t="s">
        <v>27</v>
      </c>
    </row>
    <row r="3" spans="1:21" ht="16.5" thickBot="1" x14ac:dyDescent="0.3">
      <c r="F3" s="16" t="s">
        <v>23</v>
      </c>
      <c r="G3" s="165" t="s">
        <v>48</v>
      </c>
      <c r="H3" s="165"/>
      <c r="I3" s="165"/>
      <c r="J3" s="166"/>
      <c r="L3" s="17" t="s">
        <v>0</v>
      </c>
      <c r="M3" s="18">
        <f>M28</f>
        <v>41.74</v>
      </c>
      <c r="N3" s="19">
        <f>M29</f>
        <v>0.5</v>
      </c>
    </row>
    <row r="4" spans="1:21" ht="16.5" thickBot="1" x14ac:dyDescent="0.3">
      <c r="L4" s="20" t="s">
        <v>26</v>
      </c>
      <c r="M4" s="21">
        <f>M55</f>
        <v>39.020000000000003</v>
      </c>
      <c r="N4" s="22">
        <f>M56</f>
        <v>0.5</v>
      </c>
    </row>
    <row r="5" spans="1:21" ht="15.75" thickBot="1" x14ac:dyDescent="0.3">
      <c r="B5" s="23" t="s">
        <v>24</v>
      </c>
      <c r="C5" s="23"/>
      <c r="D5" s="23"/>
      <c r="L5" s="24" t="s">
        <v>31</v>
      </c>
      <c r="M5" s="25">
        <f>SUM(M3:M4)</f>
        <v>80.760000000000005</v>
      </c>
      <c r="N5" s="26">
        <f>SUM(N3:N4)</f>
        <v>1</v>
      </c>
    </row>
    <row r="6" spans="1:21" x14ac:dyDescent="0.25">
      <c r="B6" s="23" t="str">
        <f>Formules!A2</f>
        <v>Version : 15 sept 2019</v>
      </c>
      <c r="C6" s="23"/>
      <c r="D6" s="23"/>
    </row>
    <row r="7" spans="1:21" x14ac:dyDescent="0.25">
      <c r="B7" s="27"/>
      <c r="C7" s="27"/>
      <c r="D7" s="27"/>
    </row>
    <row r="8" spans="1:21" ht="6.75" customHeight="1" x14ac:dyDescent="0.25">
      <c r="A8" s="28"/>
      <c r="B8" s="29"/>
      <c r="C8" s="29"/>
      <c r="D8" s="29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21" ht="19.5" thickBot="1" x14ac:dyDescent="0.35">
      <c r="A9" s="28"/>
      <c r="B9" s="31" t="s">
        <v>0</v>
      </c>
      <c r="C9" s="31"/>
      <c r="D9" s="31"/>
      <c r="O9" s="28"/>
    </row>
    <row r="10" spans="1:21" ht="15.75" thickBot="1" x14ac:dyDescent="0.3">
      <c r="A10" s="28"/>
      <c r="G10" s="153" t="s">
        <v>9</v>
      </c>
      <c r="H10" s="155"/>
      <c r="I10" s="32"/>
      <c r="O10" s="28"/>
    </row>
    <row r="11" spans="1:21" ht="15.75" thickBot="1" x14ac:dyDescent="0.3">
      <c r="A11" s="28"/>
      <c r="B11" s="33" t="s">
        <v>46</v>
      </c>
      <c r="C11" s="33" t="s">
        <v>43</v>
      </c>
      <c r="D11" s="33" t="s">
        <v>47</v>
      </c>
      <c r="E11" s="33" t="s">
        <v>2</v>
      </c>
      <c r="F11" s="33" t="s">
        <v>1</v>
      </c>
      <c r="G11" s="33" t="s">
        <v>42</v>
      </c>
      <c r="H11" s="33" t="s">
        <v>19</v>
      </c>
      <c r="I11" s="33"/>
      <c r="J11" s="33" t="s">
        <v>4</v>
      </c>
      <c r="K11" s="33" t="s">
        <v>5</v>
      </c>
      <c r="L11" s="33" t="s">
        <v>6</v>
      </c>
      <c r="M11" s="33" t="s">
        <v>7</v>
      </c>
      <c r="N11" s="33" t="s">
        <v>8</v>
      </c>
      <c r="O11" s="28"/>
    </row>
    <row r="12" spans="1:21" ht="15.75" thickBot="1" x14ac:dyDescent="0.3">
      <c r="A12" s="28"/>
      <c r="B12" s="34"/>
      <c r="C12" s="35"/>
      <c r="D12" s="35"/>
      <c r="E12" s="36"/>
      <c r="F12" s="35"/>
      <c r="G12" s="35"/>
      <c r="H12" s="35"/>
      <c r="I12" s="35"/>
      <c r="J12" s="35"/>
      <c r="K12" s="37">
        <f>E22</f>
        <v>0.9</v>
      </c>
      <c r="L12" s="37" t="s">
        <v>10</v>
      </c>
      <c r="M12" s="37" t="s">
        <v>11</v>
      </c>
      <c r="N12" s="47"/>
      <c r="O12" s="28"/>
    </row>
    <row r="13" spans="1:21" ht="15" customHeight="1" x14ac:dyDescent="0.25">
      <c r="A13" s="28"/>
      <c r="B13" s="38">
        <f>IF(ISBLANK(E13),0,1)</f>
        <v>1</v>
      </c>
      <c r="C13" s="39">
        <v>2</v>
      </c>
      <c r="D13" s="39" t="b">
        <v>1</v>
      </c>
      <c r="E13" s="36" t="s">
        <v>32</v>
      </c>
      <c r="F13" s="35" t="s">
        <v>40</v>
      </c>
      <c r="G13" s="36">
        <v>3</v>
      </c>
      <c r="H13" s="36">
        <v>0</v>
      </c>
      <c r="I13" s="36">
        <f>SUM(G13:H13)</f>
        <v>3</v>
      </c>
      <c r="J13" s="36">
        <v>35</v>
      </c>
      <c r="K13" s="40">
        <f>IF(B13=1,$E$22*SUM(G13:H13)*B13,$E$22*SUM(G13:H13)*D13)</f>
        <v>2.7</v>
      </c>
      <c r="L13" s="40">
        <f>SUM(G13:H13)*1.2</f>
        <v>3.5999999999999996</v>
      </c>
      <c r="M13" s="41">
        <f>SUM(G13:H13)*J13*0.04</f>
        <v>4.2</v>
      </c>
      <c r="N13" s="42">
        <f>SUM(K13:M13)</f>
        <v>10.5</v>
      </c>
      <c r="O13" s="28"/>
      <c r="Q13" s="134" t="s">
        <v>49</v>
      </c>
      <c r="R13" s="135"/>
      <c r="S13" s="135"/>
      <c r="T13" s="135"/>
      <c r="U13" s="136"/>
    </row>
    <row r="14" spans="1:21" x14ac:dyDescent="0.25">
      <c r="A14" s="28"/>
      <c r="B14" s="43">
        <f>IF(ISBLANK(E14),0,IF(COUNTIF(E13:E13,E14)&gt;=1,0,1))</f>
        <v>0</v>
      </c>
      <c r="C14" s="44">
        <v>2</v>
      </c>
      <c r="D14" s="44" t="b">
        <v>0</v>
      </c>
      <c r="F14" t="s">
        <v>38</v>
      </c>
      <c r="G14" s="12">
        <v>3</v>
      </c>
      <c r="H14" s="12">
        <v>0</v>
      </c>
      <c r="I14" s="12">
        <f>SUM(G14:H14)</f>
        <v>3</v>
      </c>
      <c r="J14" s="12">
        <v>35</v>
      </c>
      <c r="K14" s="45">
        <f t="shared" ref="K14:K19" si="0">IF(B14=1,$E$22*SUM(G14:H14)*B14,$E$22*SUM(G14:H14)*D14)</f>
        <v>0</v>
      </c>
      <c r="L14" s="45">
        <f t="shared" ref="L14:L20" si="1">SUM(G14:H14)*1.2</f>
        <v>3.5999999999999996</v>
      </c>
      <c r="M14" s="46">
        <f t="shared" ref="M14:M20" si="2">SUM(G14:H14)*J14*0.04</f>
        <v>4.2</v>
      </c>
      <c r="N14" s="47">
        <f t="shared" ref="N14:N21" si="3">SUM(K14:M14)</f>
        <v>7.8</v>
      </c>
      <c r="O14" s="28"/>
      <c r="Q14" s="137"/>
      <c r="R14" s="138"/>
      <c r="S14" s="138"/>
      <c r="T14" s="138"/>
      <c r="U14" s="139"/>
    </row>
    <row r="15" spans="1:21" ht="15" customHeight="1" thickBot="1" x14ac:dyDescent="0.3">
      <c r="A15" s="28"/>
      <c r="B15" s="43">
        <f>IF(ISBLANK($E15),0,IF(COUNTIF($E$13:$E14,E15)&gt;=1,0,1))</f>
        <v>0</v>
      </c>
      <c r="C15" s="44">
        <v>2</v>
      </c>
      <c r="D15" s="44" t="b">
        <v>0</v>
      </c>
      <c r="F15" t="s">
        <v>39</v>
      </c>
      <c r="G15" s="12">
        <v>3</v>
      </c>
      <c r="H15" s="12">
        <v>0</v>
      </c>
      <c r="I15" s="12">
        <f>SUM(G15:H15)</f>
        <v>3</v>
      </c>
      <c r="J15" s="12">
        <v>30</v>
      </c>
      <c r="K15" s="45">
        <f t="shared" si="0"/>
        <v>0</v>
      </c>
      <c r="L15" s="45">
        <f t="shared" si="1"/>
        <v>3.5999999999999996</v>
      </c>
      <c r="M15" s="46">
        <f t="shared" si="2"/>
        <v>3.6</v>
      </c>
      <c r="N15" s="47">
        <f t="shared" si="3"/>
        <v>7.1999999999999993</v>
      </c>
      <c r="O15" s="28"/>
      <c r="Q15" s="140" t="s">
        <v>50</v>
      </c>
      <c r="R15" s="141"/>
      <c r="S15" s="141"/>
      <c r="T15" s="141"/>
      <c r="U15" s="142"/>
    </row>
    <row r="16" spans="1:21" x14ac:dyDescent="0.25">
      <c r="A16" s="28"/>
      <c r="B16" s="43">
        <f>IF(ISBLANK($E16),0,IF(COUNTIF($E$13:$E15,E16)&gt;=1,0,1))</f>
        <v>0</v>
      </c>
      <c r="C16" s="44">
        <v>1</v>
      </c>
      <c r="D16" s="44" t="b">
        <v>0</v>
      </c>
      <c r="G16" s="12"/>
      <c r="H16" s="12"/>
      <c r="I16" s="12">
        <f t="shared" ref="I16:I20" si="4">SUM(G16:H16)</f>
        <v>0</v>
      </c>
      <c r="J16" s="12"/>
      <c r="K16" s="45">
        <f t="shared" si="0"/>
        <v>0</v>
      </c>
      <c r="L16" s="45">
        <f t="shared" si="1"/>
        <v>0</v>
      </c>
      <c r="M16" s="46">
        <f t="shared" si="2"/>
        <v>0</v>
      </c>
      <c r="N16" s="47">
        <f t="shared" si="3"/>
        <v>0</v>
      </c>
      <c r="O16" s="28"/>
      <c r="Q16" s="96"/>
      <c r="R16" s="96"/>
      <c r="S16" s="96"/>
      <c r="T16" s="96"/>
    </row>
    <row r="17" spans="1:20" x14ac:dyDescent="0.25">
      <c r="A17" s="28"/>
      <c r="B17" s="43">
        <f>IF(ISBLANK($E17),0,IF(COUNTIF($E$13:$E16,E17)&gt;=1,0,1))</f>
        <v>1</v>
      </c>
      <c r="C17" s="44">
        <v>2</v>
      </c>
      <c r="D17" s="44" t="b">
        <v>1</v>
      </c>
      <c r="E17" s="12" t="s">
        <v>33</v>
      </c>
      <c r="F17" t="s">
        <v>41</v>
      </c>
      <c r="G17" s="12">
        <v>3</v>
      </c>
      <c r="H17" s="12">
        <v>0</v>
      </c>
      <c r="I17" s="12">
        <f t="shared" si="4"/>
        <v>3</v>
      </c>
      <c r="J17" s="12">
        <v>38</v>
      </c>
      <c r="K17" s="45">
        <f t="shared" si="0"/>
        <v>2.7</v>
      </c>
      <c r="L17" s="45">
        <f t="shared" si="1"/>
        <v>3.5999999999999996</v>
      </c>
      <c r="M17" s="46">
        <f t="shared" si="2"/>
        <v>4.5600000000000005</v>
      </c>
      <c r="N17" s="47">
        <f t="shared" si="3"/>
        <v>10.86</v>
      </c>
      <c r="O17" s="28"/>
      <c r="Q17" s="96"/>
      <c r="R17" s="96"/>
      <c r="S17" s="96"/>
      <c r="T17" s="96"/>
    </row>
    <row r="18" spans="1:20" x14ac:dyDescent="0.25">
      <c r="A18" s="28"/>
      <c r="B18" s="43">
        <f>IF(ISBLANK($E18),0,IF(COUNTIF($E$13:$E17,E18)&gt;=1,0,1))</f>
        <v>0</v>
      </c>
      <c r="C18" s="44">
        <v>1</v>
      </c>
      <c r="D18" s="44" t="b">
        <v>0</v>
      </c>
      <c r="G18" s="12"/>
      <c r="H18" s="12"/>
      <c r="I18" s="12">
        <f t="shared" si="4"/>
        <v>0</v>
      </c>
      <c r="J18" s="12"/>
      <c r="K18" s="45">
        <f t="shared" si="0"/>
        <v>0</v>
      </c>
      <c r="L18" s="45">
        <f t="shared" si="1"/>
        <v>0</v>
      </c>
      <c r="M18" s="46">
        <f t="shared" si="2"/>
        <v>0</v>
      </c>
      <c r="N18" s="47">
        <f t="shared" si="3"/>
        <v>0</v>
      </c>
      <c r="O18" s="28"/>
      <c r="Q18" s="96"/>
      <c r="R18" s="96"/>
      <c r="S18" s="96"/>
      <c r="T18" s="96"/>
    </row>
    <row r="19" spans="1:20" x14ac:dyDescent="0.25">
      <c r="A19" s="28"/>
      <c r="B19" s="43">
        <f>IF(ISBLANK($E19),0,IF(COUNTIF($E$13:$E18,E19)&gt;=1,0,1))</f>
        <v>0</v>
      </c>
      <c r="C19" s="44">
        <v>1</v>
      </c>
      <c r="D19" s="44" t="b">
        <v>0</v>
      </c>
      <c r="G19" s="12"/>
      <c r="H19" s="12"/>
      <c r="I19" s="12"/>
      <c r="J19" s="12"/>
      <c r="K19" s="45">
        <f t="shared" si="0"/>
        <v>0</v>
      </c>
      <c r="L19" s="45">
        <f t="shared" si="1"/>
        <v>0</v>
      </c>
      <c r="M19" s="46">
        <f t="shared" si="2"/>
        <v>0</v>
      </c>
      <c r="N19" s="47">
        <f t="shared" si="3"/>
        <v>0</v>
      </c>
      <c r="O19" s="28"/>
    </row>
    <row r="20" spans="1:20" ht="15.75" thickBot="1" x14ac:dyDescent="0.3">
      <c r="A20" s="28"/>
      <c r="B20" s="48">
        <f>IF(ISBLANK($E20),0,IF(COUNTIF($E$13:$E19,E20)&gt;=1,0,1))</f>
        <v>0</v>
      </c>
      <c r="C20" s="49">
        <v>1</v>
      </c>
      <c r="D20" s="49" t="b">
        <v>0</v>
      </c>
      <c r="E20" s="50"/>
      <c r="F20" s="51"/>
      <c r="G20" s="50"/>
      <c r="H20" s="50"/>
      <c r="I20" s="50">
        <f t="shared" si="4"/>
        <v>0</v>
      </c>
      <c r="J20" s="50"/>
      <c r="K20" s="52">
        <f>IF(B20=1,$E$22*SUM(G20:H20)*B20,$E$22*SUM(G20:H20)*D20)</f>
        <v>0</v>
      </c>
      <c r="L20" s="52">
        <f t="shared" si="1"/>
        <v>0</v>
      </c>
      <c r="M20" s="53">
        <f t="shared" si="2"/>
        <v>0</v>
      </c>
      <c r="N20" s="54">
        <f t="shared" si="3"/>
        <v>0</v>
      </c>
      <c r="O20" s="28"/>
      <c r="Q20" s="55"/>
    </row>
    <row r="21" spans="1:20" ht="30.75" customHeight="1" thickBot="1" x14ac:dyDescent="0.3">
      <c r="A21" s="28"/>
      <c r="B21" s="160" t="s">
        <v>18</v>
      </c>
      <c r="C21" s="161"/>
      <c r="D21" s="161"/>
      <c r="E21" s="56">
        <f>SUM(IF(B13,1,0),IF(B14,1,0),IF(B15,1,0),IF(B16,1,0),IF(B17,1,0),IF(B18,1,0),IF(B19,1,0),IF(B20,1,0))</f>
        <v>2</v>
      </c>
      <c r="F21" s="57"/>
      <c r="G21" s="162">
        <f>SUM(G13:H20)</f>
        <v>12</v>
      </c>
      <c r="H21" s="163"/>
      <c r="I21" s="58"/>
      <c r="J21" s="59">
        <f>SUMIF(I13:I20,"&gt;=3",J13:J20)</f>
        <v>138</v>
      </c>
      <c r="K21" s="60">
        <f>SUM(K13:K20)</f>
        <v>5.4</v>
      </c>
      <c r="L21" s="61">
        <f>SUM(L13:L20)</f>
        <v>14.399999999999999</v>
      </c>
      <c r="M21" s="62">
        <f>SUM(M13:M20)</f>
        <v>16.560000000000002</v>
      </c>
      <c r="N21" s="63">
        <f t="shared" si="3"/>
        <v>36.36</v>
      </c>
      <c r="O21" s="28"/>
    </row>
    <row r="22" spans="1:20" ht="15.75" thickBot="1" x14ac:dyDescent="0.3">
      <c r="A22" s="28"/>
      <c r="B22" s="151" t="s">
        <v>17</v>
      </c>
      <c r="C22" s="152"/>
      <c r="D22" s="152"/>
      <c r="E22" s="64">
        <f>IF(E21 =1,0.9,IF(E21 =2,0.9,IF(E21 = 3,1.1,IF(E21 &gt;= 4,1.9,0))))</f>
        <v>0.9</v>
      </c>
      <c r="F22" s="65"/>
      <c r="G22" s="12"/>
      <c r="H22" s="12"/>
      <c r="I22" s="12"/>
      <c r="K22" s="66"/>
      <c r="L22" s="66"/>
      <c r="N22" s="67"/>
      <c r="O22" s="28"/>
    </row>
    <row r="23" spans="1:20" ht="15.75" thickBot="1" x14ac:dyDescent="0.3">
      <c r="A23" s="28"/>
      <c r="O23" s="28"/>
    </row>
    <row r="24" spans="1:20" ht="15.75" thickBot="1" x14ac:dyDescent="0.3">
      <c r="A24" s="28"/>
      <c r="B24" s="153" t="s">
        <v>21</v>
      </c>
      <c r="C24" s="154"/>
      <c r="D24" s="154"/>
      <c r="E24" s="155"/>
      <c r="F24" s="68" t="s">
        <v>14</v>
      </c>
      <c r="G24" s="153" t="s">
        <v>15</v>
      </c>
      <c r="H24" s="155"/>
      <c r="I24" s="32"/>
      <c r="K24" s="69" t="str">
        <f>CONCATENATE(Formules!A12,Plafond_PES)</f>
        <v>Bonification PES &gt; 415</v>
      </c>
      <c r="L24" s="70"/>
      <c r="M24" s="71">
        <f>IF(((SUM(G13:H13)*J13+SUM(G14:H14)*J14+SUM(G15:H15)*J15+SUM(G16:H16)*J16+SUM(G17:H17)*J17+SUM(G18:H18)*J18+SUM(G19:H19)*J19+SUM(G20:H20)*J20)-Plafond_PES)*0.04&lt;0,0,((SUM(G13:H13)*J13+SUM(G14:H14)*J14+SUM(G15:H15)*J15+SUM(G16:H16)*J16+SUM(G17:H17)*J17+SUM(G18:H18)*J18+SUM(G19:H19)*J19+SUM(G20:H20)*J20)-Plafond_PES)*0.04)</f>
        <v>0</v>
      </c>
      <c r="O24" s="28"/>
    </row>
    <row r="25" spans="1:20" x14ac:dyDescent="0.25">
      <c r="A25" s="28"/>
      <c r="B25" s="156" t="s">
        <v>34</v>
      </c>
      <c r="C25" s="157"/>
      <c r="D25" s="157"/>
      <c r="E25" s="157"/>
      <c r="F25" s="72">
        <v>0.05</v>
      </c>
      <c r="G25" s="158"/>
      <c r="H25" s="159"/>
      <c r="I25" s="73"/>
      <c r="K25" s="74" t="s">
        <v>12</v>
      </c>
      <c r="L25" s="75">
        <f>IF((J21-160)&lt;1,0,J21-160)</f>
        <v>0</v>
      </c>
      <c r="M25" s="76">
        <f>(L25^2)*0.1</f>
        <v>0</v>
      </c>
      <c r="O25" s="28"/>
    </row>
    <row r="26" spans="1:20" ht="18.75" x14ac:dyDescent="0.3">
      <c r="A26" s="28"/>
      <c r="B26" s="143"/>
      <c r="C26" s="144"/>
      <c r="D26" s="144"/>
      <c r="E26" s="144"/>
      <c r="F26" s="77"/>
      <c r="G26" s="145"/>
      <c r="H26" s="146"/>
      <c r="I26" s="73"/>
      <c r="K26" s="74" t="s">
        <v>13</v>
      </c>
      <c r="L26" s="75">
        <f>IF(J21&lt;75,0,J21)</f>
        <v>138</v>
      </c>
      <c r="M26" s="78">
        <f>L26*0.01</f>
        <v>1.3800000000000001</v>
      </c>
      <c r="O26" s="28"/>
    </row>
    <row r="27" spans="1:20" ht="15.75" thickBot="1" x14ac:dyDescent="0.3">
      <c r="A27" s="28"/>
      <c r="B27" s="143"/>
      <c r="C27" s="144"/>
      <c r="D27" s="144"/>
      <c r="E27" s="144"/>
      <c r="F27" s="77"/>
      <c r="G27" s="145"/>
      <c r="H27" s="146"/>
      <c r="I27" s="73"/>
      <c r="K27" s="79" t="s">
        <v>16</v>
      </c>
      <c r="L27" s="80"/>
      <c r="M27" s="81">
        <f>F31*80+G31*40</f>
        <v>4</v>
      </c>
      <c r="O27" s="28"/>
    </row>
    <row r="28" spans="1:20" ht="16.5" thickBot="1" x14ac:dyDescent="0.3">
      <c r="A28" s="28"/>
      <c r="B28" s="143"/>
      <c r="C28" s="144"/>
      <c r="D28" s="144"/>
      <c r="E28" s="144"/>
      <c r="F28" s="77"/>
      <c r="G28" s="145"/>
      <c r="H28" s="146"/>
      <c r="I28" s="73"/>
      <c r="K28" s="147" t="s">
        <v>20</v>
      </c>
      <c r="L28" s="148"/>
      <c r="M28" s="82">
        <f>SUM(M24:M27,N21)</f>
        <v>41.74</v>
      </c>
      <c r="O28" s="28"/>
    </row>
    <row r="29" spans="1:20" ht="16.5" thickBot="1" x14ac:dyDescent="0.3">
      <c r="A29" s="28"/>
      <c r="B29" s="143"/>
      <c r="C29" s="144"/>
      <c r="D29" s="144"/>
      <c r="E29" s="144"/>
      <c r="F29" s="77"/>
      <c r="G29" s="145"/>
      <c r="H29" s="146"/>
      <c r="I29" s="73"/>
      <c r="K29" s="149" t="s">
        <v>28</v>
      </c>
      <c r="L29" s="150"/>
      <c r="M29" s="83">
        <f>IF(M28/80&gt;0.45,0.5,M28/80)</f>
        <v>0.5</v>
      </c>
      <c r="O29" s="28"/>
    </row>
    <row r="30" spans="1:20" ht="15.75" thickBot="1" x14ac:dyDescent="0.3">
      <c r="A30" s="28"/>
      <c r="B30" s="128"/>
      <c r="C30" s="129"/>
      <c r="D30" s="129"/>
      <c r="E30" s="129"/>
      <c r="F30" s="50"/>
      <c r="G30" s="130"/>
      <c r="H30" s="131"/>
      <c r="I30" s="73"/>
      <c r="O30" s="28"/>
    </row>
    <row r="31" spans="1:20" ht="15.75" thickBot="1" x14ac:dyDescent="0.3">
      <c r="A31" s="28"/>
      <c r="F31" s="84">
        <f>SUM(F25:F30)</f>
        <v>0.05</v>
      </c>
      <c r="G31" s="132">
        <f>SUM(G25:H30)</f>
        <v>0</v>
      </c>
      <c r="H31" s="133"/>
      <c r="I31" s="85"/>
      <c r="O31" s="28"/>
    </row>
    <row r="32" spans="1:20" x14ac:dyDescent="0.25">
      <c r="A32" s="28"/>
      <c r="O32" s="28"/>
    </row>
    <row r="33" spans="1:15" ht="6.75" customHeight="1" x14ac:dyDescent="0.25">
      <c r="A33" s="28"/>
      <c r="B33" s="29"/>
      <c r="C33" s="29"/>
      <c r="D33" s="29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5" spans="1:15" ht="6.75" customHeight="1" x14ac:dyDescent="0.25">
      <c r="A35" s="86"/>
      <c r="B35" s="87"/>
      <c r="C35" s="87"/>
      <c r="D35" s="87"/>
      <c r="E35" s="88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9.5" thickBot="1" x14ac:dyDescent="0.35">
      <c r="A36" s="86"/>
      <c r="B36" s="31" t="s">
        <v>26</v>
      </c>
      <c r="C36" s="31"/>
      <c r="D36" s="31"/>
      <c r="O36" s="86"/>
    </row>
    <row r="37" spans="1:15" ht="15.75" thickBot="1" x14ac:dyDescent="0.3">
      <c r="A37" s="86"/>
      <c r="G37" s="153" t="s">
        <v>9</v>
      </c>
      <c r="H37" s="155"/>
      <c r="I37" s="32"/>
      <c r="O37" s="86"/>
    </row>
    <row r="38" spans="1:15" ht="15.75" thickBot="1" x14ac:dyDescent="0.3">
      <c r="A38" s="86"/>
      <c r="B38" s="33" t="s">
        <v>46</v>
      </c>
      <c r="C38" s="33" t="s">
        <v>43</v>
      </c>
      <c r="D38" s="33" t="s">
        <v>47</v>
      </c>
      <c r="E38" s="33" t="s">
        <v>2</v>
      </c>
      <c r="F38" s="33" t="s">
        <v>1</v>
      </c>
      <c r="G38" s="33" t="s">
        <v>3</v>
      </c>
      <c r="H38" s="33" t="s">
        <v>19</v>
      </c>
      <c r="I38" s="33"/>
      <c r="J38" s="33" t="s">
        <v>4</v>
      </c>
      <c r="K38" s="33" t="s">
        <v>5</v>
      </c>
      <c r="L38" s="33" t="s">
        <v>6</v>
      </c>
      <c r="M38" s="33" t="s">
        <v>7</v>
      </c>
      <c r="N38" s="33" t="s">
        <v>8</v>
      </c>
      <c r="O38" s="86"/>
    </row>
    <row r="39" spans="1:15" ht="15.75" thickBot="1" x14ac:dyDescent="0.3">
      <c r="A39" s="86"/>
      <c r="B39" s="89"/>
      <c r="C39" s="90"/>
      <c r="D39" s="90"/>
      <c r="E39" s="91"/>
      <c r="F39" s="90"/>
      <c r="G39" s="90"/>
      <c r="H39" s="90"/>
      <c r="I39" s="90"/>
      <c r="J39" s="90"/>
      <c r="K39" s="92">
        <f>E49</f>
        <v>0.9</v>
      </c>
      <c r="L39" s="92" t="s">
        <v>10</v>
      </c>
      <c r="M39" s="92" t="s">
        <v>11</v>
      </c>
      <c r="N39" s="93"/>
      <c r="O39" s="86"/>
    </row>
    <row r="40" spans="1:15" x14ac:dyDescent="0.25">
      <c r="A40" s="86"/>
      <c r="B40" s="38">
        <f>IF(ISBLANK(E40),0,1)</f>
        <v>1</v>
      </c>
      <c r="C40" s="39">
        <v>4</v>
      </c>
      <c r="D40" s="39" t="b">
        <v>1</v>
      </c>
      <c r="E40" s="36" t="s">
        <v>37</v>
      </c>
      <c r="F40" s="35" t="s">
        <v>40</v>
      </c>
      <c r="G40" s="36">
        <v>3</v>
      </c>
      <c r="H40" s="36">
        <v>1</v>
      </c>
      <c r="I40" s="36">
        <f>SUM(G40:H40)</f>
        <v>4</v>
      </c>
      <c r="J40" s="36">
        <v>38</v>
      </c>
      <c r="K40" s="40">
        <f t="shared" ref="K40:K47" si="5">IF(B40=1,$E$49*SUM(G40:H40)*B40,$E$49*SUM(G40:H40)*D40)</f>
        <v>3.6</v>
      </c>
      <c r="L40" s="40">
        <f>SUM(G40:H40)*1.2</f>
        <v>4.8</v>
      </c>
      <c r="M40" s="41">
        <f>SUM(G40:H40)*J40*0.04</f>
        <v>6.08</v>
      </c>
      <c r="N40" s="42">
        <f>SUM(K40:M40)</f>
        <v>14.48</v>
      </c>
      <c r="O40" s="86"/>
    </row>
    <row r="41" spans="1:15" x14ac:dyDescent="0.25">
      <c r="A41" s="86"/>
      <c r="B41" s="43">
        <f>IF(ISBLANK(E41),0,IF(COUNTIF(E40:E40,E41)&gt;=1,0,1))</f>
        <v>0</v>
      </c>
      <c r="C41" s="44">
        <v>4</v>
      </c>
      <c r="D41" s="44" t="b">
        <v>0</v>
      </c>
      <c r="E41" s="12" t="s">
        <v>37</v>
      </c>
      <c r="F41" t="s">
        <v>38</v>
      </c>
      <c r="G41" s="12">
        <v>3</v>
      </c>
      <c r="H41" s="12">
        <v>1</v>
      </c>
      <c r="I41" s="12">
        <f>SUM(G41:H41)</f>
        <v>4</v>
      </c>
      <c r="J41" s="12">
        <v>38</v>
      </c>
      <c r="K41" s="45">
        <f t="shared" si="5"/>
        <v>0</v>
      </c>
      <c r="L41" s="45">
        <f t="shared" ref="L41:L47" si="6">SUM(G41:H41)*1.2</f>
        <v>4.8</v>
      </c>
      <c r="M41" s="46">
        <f t="shared" ref="M41:M47" si="7">SUM(G41:H41)*J41*0.04</f>
        <v>6.08</v>
      </c>
      <c r="N41" s="47">
        <f t="shared" ref="N41:N48" si="8">SUM(K41:M41)</f>
        <v>10.879999999999999</v>
      </c>
      <c r="O41" s="86"/>
    </row>
    <row r="42" spans="1:15" x14ac:dyDescent="0.25">
      <c r="A42" s="86"/>
      <c r="B42" s="43">
        <f>IF(ISBLANK($E42),0,IF(COUNTIF($E$40:$E41,E42)&gt;=1,0,1))</f>
        <v>0</v>
      </c>
      <c r="C42" s="44">
        <v>4</v>
      </c>
      <c r="D42" s="44" t="b">
        <v>0</v>
      </c>
      <c r="E42" s="12" t="s">
        <v>37</v>
      </c>
      <c r="F42" t="s">
        <v>39</v>
      </c>
      <c r="G42" s="12">
        <v>3</v>
      </c>
      <c r="H42" s="12">
        <v>1</v>
      </c>
      <c r="I42" s="12">
        <f>SUM(G42:H42)</f>
        <v>4</v>
      </c>
      <c r="J42" s="12">
        <v>38</v>
      </c>
      <c r="K42" s="45">
        <f t="shared" si="5"/>
        <v>0</v>
      </c>
      <c r="L42" s="45">
        <f t="shared" si="6"/>
        <v>4.8</v>
      </c>
      <c r="M42" s="46">
        <f t="shared" si="7"/>
        <v>6.08</v>
      </c>
      <c r="N42" s="47">
        <f t="shared" si="8"/>
        <v>10.879999999999999</v>
      </c>
      <c r="O42" s="86"/>
    </row>
    <row r="43" spans="1:15" x14ac:dyDescent="0.25">
      <c r="A43" s="86"/>
      <c r="B43" s="43">
        <f>IF(ISBLANK($E43),0,IF(COUNTIF($E$40:$E42,E43)&gt;=1,0,1))</f>
        <v>0</v>
      </c>
      <c r="C43" s="44">
        <v>1</v>
      </c>
      <c r="D43" s="44" t="b">
        <v>0</v>
      </c>
      <c r="G43" s="12"/>
      <c r="H43" s="12"/>
      <c r="I43" s="12">
        <f t="shared" ref="I43:I47" si="9">SUM(G43:H43)</f>
        <v>0</v>
      </c>
      <c r="J43" s="12"/>
      <c r="K43" s="45">
        <f t="shared" si="5"/>
        <v>0</v>
      </c>
      <c r="L43" s="45">
        <f t="shared" si="6"/>
        <v>0</v>
      </c>
      <c r="M43" s="46">
        <f t="shared" si="7"/>
        <v>0</v>
      </c>
      <c r="N43" s="47">
        <f t="shared" si="8"/>
        <v>0</v>
      </c>
      <c r="O43" s="86"/>
    </row>
    <row r="44" spans="1:15" x14ac:dyDescent="0.25">
      <c r="A44" s="86"/>
      <c r="B44" s="43">
        <f>IF(ISBLANK($E44),0,IF(COUNTIF($E$40:$E43,E44)&gt;=1,0,1))</f>
        <v>0</v>
      </c>
      <c r="C44" s="44">
        <v>1</v>
      </c>
      <c r="D44" s="44" t="b">
        <v>0</v>
      </c>
      <c r="G44" s="12"/>
      <c r="H44" s="12"/>
      <c r="I44" s="12">
        <f t="shared" si="9"/>
        <v>0</v>
      </c>
      <c r="J44" s="12"/>
      <c r="K44" s="45">
        <f t="shared" si="5"/>
        <v>0</v>
      </c>
      <c r="L44" s="45">
        <f t="shared" si="6"/>
        <v>0</v>
      </c>
      <c r="M44" s="46">
        <f t="shared" si="7"/>
        <v>0</v>
      </c>
      <c r="N44" s="47">
        <f t="shared" si="8"/>
        <v>0</v>
      </c>
      <c r="O44" s="86"/>
    </row>
    <row r="45" spans="1:15" x14ac:dyDescent="0.25">
      <c r="A45" s="86"/>
      <c r="B45" s="43">
        <f>IF(ISBLANK($E45),0,IF(COUNTIF($E$40:$E44,E45)&gt;=1,0,1))</f>
        <v>0</v>
      </c>
      <c r="C45" s="44">
        <v>1</v>
      </c>
      <c r="D45" s="44" t="b">
        <v>0</v>
      </c>
      <c r="G45" s="12"/>
      <c r="H45" s="12"/>
      <c r="I45" s="12">
        <f t="shared" si="9"/>
        <v>0</v>
      </c>
      <c r="J45" s="12"/>
      <c r="K45" s="45">
        <f t="shared" si="5"/>
        <v>0</v>
      </c>
      <c r="L45" s="45">
        <f t="shared" si="6"/>
        <v>0</v>
      </c>
      <c r="M45" s="46">
        <f t="shared" si="7"/>
        <v>0</v>
      </c>
      <c r="N45" s="47">
        <f t="shared" si="8"/>
        <v>0</v>
      </c>
      <c r="O45" s="86"/>
    </row>
    <row r="46" spans="1:15" x14ac:dyDescent="0.25">
      <c r="A46" s="86"/>
      <c r="B46" s="43">
        <f>IF(ISBLANK($E46),0,IF(COUNTIF($E$40:$E45,E46)&gt;=1,0,1))</f>
        <v>0</v>
      </c>
      <c r="C46" s="44">
        <v>1</v>
      </c>
      <c r="D46" s="44" t="b">
        <v>0</v>
      </c>
      <c r="G46" s="12"/>
      <c r="H46" s="12"/>
      <c r="I46" s="12">
        <f t="shared" si="9"/>
        <v>0</v>
      </c>
      <c r="J46" s="12"/>
      <c r="K46" s="45">
        <f t="shared" si="5"/>
        <v>0</v>
      </c>
      <c r="L46" s="45">
        <f t="shared" si="6"/>
        <v>0</v>
      </c>
      <c r="M46" s="46">
        <f t="shared" si="7"/>
        <v>0</v>
      </c>
      <c r="N46" s="47">
        <f t="shared" si="8"/>
        <v>0</v>
      </c>
      <c r="O46" s="86"/>
    </row>
    <row r="47" spans="1:15" ht="15.75" thickBot="1" x14ac:dyDescent="0.3">
      <c r="A47" s="86"/>
      <c r="B47" s="43">
        <f>IF(ISBLANK($E47),0,IF(COUNTIF($E$40:$E46,E47)&gt;=1,0,1))</f>
        <v>0</v>
      </c>
      <c r="C47" s="49">
        <v>1</v>
      </c>
      <c r="D47" s="49"/>
      <c r="E47" s="50"/>
      <c r="F47" s="51"/>
      <c r="G47" s="50"/>
      <c r="H47" s="50"/>
      <c r="I47" s="50">
        <f t="shared" si="9"/>
        <v>0</v>
      </c>
      <c r="J47" s="50"/>
      <c r="K47" s="52">
        <f t="shared" si="5"/>
        <v>0</v>
      </c>
      <c r="L47" s="52">
        <f t="shared" si="6"/>
        <v>0</v>
      </c>
      <c r="M47" s="53">
        <f t="shared" si="7"/>
        <v>0</v>
      </c>
      <c r="N47" s="54">
        <f t="shared" si="8"/>
        <v>0</v>
      </c>
      <c r="O47" s="86"/>
    </row>
    <row r="48" spans="1:15" ht="30.75" customHeight="1" thickBot="1" x14ac:dyDescent="0.3">
      <c r="A48" s="86"/>
      <c r="B48" s="160" t="s">
        <v>18</v>
      </c>
      <c r="C48" s="161"/>
      <c r="D48" s="161"/>
      <c r="E48" s="56">
        <f>SUM(IF(B40,1,0),IF(B41,1,0),IF(B42,1,0),IF(B43,1,0),IF(B44,1,0),IF(B45,1,0),IF(B46,1,0),IF(B47,1,0))</f>
        <v>1</v>
      </c>
      <c r="F48" s="57"/>
      <c r="G48" s="162">
        <f>SUM(G40:H47)</f>
        <v>12</v>
      </c>
      <c r="H48" s="163"/>
      <c r="I48" s="94"/>
      <c r="J48" s="95">
        <f>SUMIF(I40:I47,"&gt;=3",J40:J47)</f>
        <v>114</v>
      </c>
      <c r="K48" s="60">
        <f>SUM(K40:K47)</f>
        <v>3.6</v>
      </c>
      <c r="L48" s="61">
        <f>SUM(L40:L47)</f>
        <v>14.399999999999999</v>
      </c>
      <c r="M48" s="62">
        <f>SUM(M40:M47)</f>
        <v>18.240000000000002</v>
      </c>
      <c r="N48" s="63">
        <f t="shared" si="8"/>
        <v>36.24</v>
      </c>
      <c r="O48" s="86"/>
    </row>
    <row r="49" spans="1:15" ht="15.75" thickBot="1" x14ac:dyDescent="0.3">
      <c r="A49" s="86"/>
      <c r="B49" s="151" t="s">
        <v>17</v>
      </c>
      <c r="C49" s="152"/>
      <c r="D49" s="152"/>
      <c r="E49" s="64">
        <f>IF(E48 =1,0.9,IF(E48 =2,0.9,IF(E48 = 3,1.1,IF(E48 &gt;= 4,1.9,0))))</f>
        <v>0.9</v>
      </c>
      <c r="F49" s="65"/>
      <c r="G49" s="12"/>
      <c r="H49" s="12"/>
      <c r="I49" s="12"/>
      <c r="K49" s="66"/>
      <c r="L49" s="66"/>
      <c r="N49" s="67"/>
      <c r="O49" s="86"/>
    </row>
    <row r="50" spans="1:15" ht="15.75" thickBot="1" x14ac:dyDescent="0.3">
      <c r="A50" s="86"/>
      <c r="O50" s="86"/>
    </row>
    <row r="51" spans="1:15" ht="15.75" thickBot="1" x14ac:dyDescent="0.3">
      <c r="A51" s="86"/>
      <c r="B51" s="153" t="s">
        <v>21</v>
      </c>
      <c r="C51" s="154"/>
      <c r="D51" s="154"/>
      <c r="E51" s="155"/>
      <c r="F51" s="68" t="s">
        <v>14</v>
      </c>
      <c r="G51" s="153" t="s">
        <v>15</v>
      </c>
      <c r="H51" s="155"/>
      <c r="I51" s="32"/>
      <c r="K51" s="69" t="str">
        <f>CONCATENATE(Formules!A12,Plafond_PES)</f>
        <v>Bonification PES &gt; 415</v>
      </c>
      <c r="L51" s="70"/>
      <c r="M51" s="71">
        <f>IF(((SUM(G40:H40)*J40+SUM(G41:H41)*J41+SUM(G42:H42)*J42+SUM(G43:H43)*J43+SUM(G44:H44)*J44+SUM(G45:H45)*J45+SUM(G46:H46)*J46+SUM(G47:H47)*J47)-Plafond_PES)*0.04&lt;0,0,((SUM(G40:H40)*J40+SUM(G41:H41)*J41+SUM(G42:H42)*J42+SUM(G43:H43)*J43+SUM(G44:H44)*J44+SUM(G45:H45)*J45+SUM(G46:H46)*J46+SUM(G47:H47)*J47)-Plafond_PES)*0.04)</f>
        <v>1.6400000000000001</v>
      </c>
      <c r="O51" s="86"/>
    </row>
    <row r="52" spans="1:15" x14ac:dyDescent="0.25">
      <c r="A52" s="86"/>
      <c r="B52" s="156"/>
      <c r="C52" s="157"/>
      <c r="D52" s="157"/>
      <c r="E52" s="157"/>
      <c r="F52" s="72"/>
      <c r="G52" s="158"/>
      <c r="H52" s="159"/>
      <c r="I52" s="73"/>
      <c r="K52" s="74" t="s">
        <v>12</v>
      </c>
      <c r="L52" s="75">
        <f>IF((J48-160)&lt;1,0,J48-160)</f>
        <v>0</v>
      </c>
      <c r="M52" s="76">
        <f>(L52^2)*0.1</f>
        <v>0</v>
      </c>
      <c r="O52" s="86"/>
    </row>
    <row r="53" spans="1:15" ht="18.75" x14ac:dyDescent="0.3">
      <c r="A53" s="86"/>
      <c r="B53" s="143"/>
      <c r="C53" s="144"/>
      <c r="D53" s="144"/>
      <c r="E53" s="144"/>
      <c r="F53" s="77"/>
      <c r="G53" s="145"/>
      <c r="H53" s="146"/>
      <c r="I53" s="73"/>
      <c r="K53" s="74" t="s">
        <v>13</v>
      </c>
      <c r="L53" s="75">
        <f>IF(J48&lt;75,0,J48)</f>
        <v>114</v>
      </c>
      <c r="M53" s="78">
        <f>L53*0.01</f>
        <v>1.1400000000000001</v>
      </c>
      <c r="O53" s="86"/>
    </row>
    <row r="54" spans="1:15" ht="15.75" thickBot="1" x14ac:dyDescent="0.3">
      <c r="A54" s="86"/>
      <c r="B54" s="143"/>
      <c r="C54" s="144"/>
      <c r="D54" s="144"/>
      <c r="E54" s="144"/>
      <c r="F54" s="77"/>
      <c r="G54" s="145"/>
      <c r="H54" s="146"/>
      <c r="I54" s="73"/>
      <c r="K54" s="79" t="s">
        <v>16</v>
      </c>
      <c r="L54" s="80"/>
      <c r="M54" s="81">
        <f>F58*80+G58*40</f>
        <v>0</v>
      </c>
      <c r="O54" s="86"/>
    </row>
    <row r="55" spans="1:15" ht="16.5" thickBot="1" x14ac:dyDescent="0.3">
      <c r="A55" s="86"/>
      <c r="B55" s="143"/>
      <c r="C55" s="144"/>
      <c r="D55" s="144"/>
      <c r="E55" s="144"/>
      <c r="F55" s="77"/>
      <c r="G55" s="145"/>
      <c r="H55" s="146"/>
      <c r="I55" s="73"/>
      <c r="K55" s="147" t="s">
        <v>35</v>
      </c>
      <c r="L55" s="148"/>
      <c r="M55" s="82">
        <f>SUM(M51:M54,N48)</f>
        <v>39.020000000000003</v>
      </c>
      <c r="O55" s="86"/>
    </row>
    <row r="56" spans="1:15" ht="16.5" thickBot="1" x14ac:dyDescent="0.3">
      <c r="A56" s="86"/>
      <c r="B56" s="143"/>
      <c r="C56" s="144"/>
      <c r="D56" s="144"/>
      <c r="E56" s="144"/>
      <c r="F56" s="77"/>
      <c r="G56" s="145"/>
      <c r="H56" s="146"/>
      <c r="I56" s="73"/>
      <c r="K56" s="149" t="s">
        <v>36</v>
      </c>
      <c r="L56" s="150"/>
      <c r="M56" s="83">
        <f>IF(M55/80&gt;0.45,0.5,M55/80)</f>
        <v>0.5</v>
      </c>
      <c r="O56" s="86"/>
    </row>
    <row r="57" spans="1:15" ht="15.75" thickBot="1" x14ac:dyDescent="0.3">
      <c r="A57" s="86"/>
      <c r="B57" s="128"/>
      <c r="C57" s="129"/>
      <c r="D57" s="129"/>
      <c r="E57" s="129"/>
      <c r="F57" s="50"/>
      <c r="G57" s="130"/>
      <c r="H57" s="131"/>
      <c r="I57" s="73"/>
      <c r="O57" s="86"/>
    </row>
    <row r="58" spans="1:15" ht="15.75" thickBot="1" x14ac:dyDescent="0.3">
      <c r="A58" s="86"/>
      <c r="F58" s="84">
        <f>SUM(F52:F57)</f>
        <v>0</v>
      </c>
      <c r="G58" s="132">
        <f>SUM(G52:H57)</f>
        <v>0</v>
      </c>
      <c r="H58" s="133"/>
      <c r="I58" s="85"/>
      <c r="O58" s="86"/>
    </row>
    <row r="59" spans="1:15" x14ac:dyDescent="0.25">
      <c r="A59" s="86"/>
      <c r="O59" s="86"/>
    </row>
    <row r="60" spans="1:15" ht="6.75" customHeight="1" x14ac:dyDescent="0.25">
      <c r="A60" s="86"/>
      <c r="B60" s="87"/>
      <c r="C60" s="87"/>
      <c r="D60" s="87"/>
      <c r="E60" s="88"/>
      <c r="F60" s="86"/>
      <c r="G60" s="86"/>
      <c r="H60" s="86"/>
      <c r="I60" s="86"/>
      <c r="J60" s="86"/>
      <c r="K60" s="86"/>
      <c r="L60" s="86"/>
      <c r="M60" s="86"/>
      <c r="N60" s="86"/>
      <c r="O60" s="86"/>
    </row>
  </sheetData>
  <mergeCells count="46">
    <mergeCell ref="B22:D22"/>
    <mergeCell ref="B1:N1"/>
    <mergeCell ref="G3:J3"/>
    <mergeCell ref="G10:H10"/>
    <mergeCell ref="B21:D21"/>
    <mergeCell ref="G21:H21"/>
    <mergeCell ref="B29:E29"/>
    <mergeCell ref="G29:H29"/>
    <mergeCell ref="K29:L29"/>
    <mergeCell ref="B24:E24"/>
    <mergeCell ref="G24:H24"/>
    <mergeCell ref="B25:E25"/>
    <mergeCell ref="G25:H25"/>
    <mergeCell ref="B26:E26"/>
    <mergeCell ref="G26:H26"/>
    <mergeCell ref="B27:E27"/>
    <mergeCell ref="G27:H27"/>
    <mergeCell ref="B28:E28"/>
    <mergeCell ref="G28:H28"/>
    <mergeCell ref="K28:L28"/>
    <mergeCell ref="B52:E52"/>
    <mergeCell ref="G52:H52"/>
    <mergeCell ref="B53:E53"/>
    <mergeCell ref="G53:H53"/>
    <mergeCell ref="B30:E30"/>
    <mergeCell ref="G30:H30"/>
    <mergeCell ref="G31:H31"/>
    <mergeCell ref="G37:H37"/>
    <mergeCell ref="B48:D48"/>
    <mergeCell ref="G48:H48"/>
    <mergeCell ref="B57:E57"/>
    <mergeCell ref="G57:H57"/>
    <mergeCell ref="G58:H58"/>
    <mergeCell ref="Q13:U14"/>
    <mergeCell ref="Q15:U15"/>
    <mergeCell ref="B54:E54"/>
    <mergeCell ref="G54:H54"/>
    <mergeCell ref="B55:E55"/>
    <mergeCell ref="G55:H55"/>
    <mergeCell ref="K55:L55"/>
    <mergeCell ref="B56:E56"/>
    <mergeCell ref="G56:H56"/>
    <mergeCell ref="K56:L56"/>
    <mergeCell ref="B49:D49"/>
    <mergeCell ref="B51:E51"/>
    <mergeCell ref="G51:H51"/>
  </mergeCells>
  <conditionalFormatting sqref="J13:M20">
    <cfRule type="cellIs" dxfId="26" priority="14" operator="between">
      <formula>0.01</formula>
      <formula>100</formula>
    </cfRule>
  </conditionalFormatting>
  <conditionalFormatting sqref="F21:I21 K21:M21">
    <cfRule type="cellIs" dxfId="25" priority="13" operator="between">
      <formula>0.01</formula>
      <formula>400</formula>
    </cfRule>
  </conditionalFormatting>
  <conditionalFormatting sqref="L40:M47 J40:J47">
    <cfRule type="cellIs" dxfId="24" priority="12" operator="between">
      <formula>0.01</formula>
      <formula>100</formula>
    </cfRule>
  </conditionalFormatting>
  <conditionalFormatting sqref="F48:I48 K48:M48">
    <cfRule type="cellIs" dxfId="23" priority="11" operator="between">
      <formula>0.01</formula>
      <formula>400</formula>
    </cfRule>
  </conditionalFormatting>
  <conditionalFormatting sqref="K40:K47">
    <cfRule type="cellIs" dxfId="22" priority="10" operator="between">
      <formula>0.01</formula>
      <formula>100</formula>
    </cfRule>
  </conditionalFormatting>
  <conditionalFormatting sqref="N13:N21">
    <cfRule type="cellIs" dxfId="21" priority="9" operator="between">
      <formula>0.01</formula>
      <formula>100</formula>
    </cfRule>
  </conditionalFormatting>
  <conditionalFormatting sqref="N40:N48">
    <cfRule type="cellIs" dxfId="20" priority="8" operator="between">
      <formula>0.01</formula>
      <formula>100</formula>
    </cfRule>
  </conditionalFormatting>
  <conditionalFormatting sqref="J48">
    <cfRule type="cellIs" dxfId="19" priority="7" operator="between">
      <formula>0.01</formula>
      <formula>400</formula>
    </cfRule>
  </conditionalFormatting>
  <conditionalFormatting sqref="B13:B20">
    <cfRule type="cellIs" dxfId="18" priority="5" operator="greaterThan">
      <formula>0</formula>
    </cfRule>
  </conditionalFormatting>
  <conditionalFormatting sqref="J21">
    <cfRule type="cellIs" dxfId="17" priority="3" operator="between">
      <formula>0.01</formula>
      <formula>400</formula>
    </cfRule>
  </conditionalFormatting>
  <conditionalFormatting sqref="B40:B47">
    <cfRule type="cellIs" dxfId="16" priority="2" operator="greaterThan">
      <formula>0</formula>
    </cfRule>
  </conditionalFormatting>
  <conditionalFormatting sqref="N12">
    <cfRule type="cellIs" dxfId="15" priority="1" operator="between">
      <formula>0.01</formula>
      <formula>100</formula>
    </cfRule>
  </conditionalFormatting>
  <hyperlinks>
    <hyperlink ref="Q15" r:id="rId1" xr:uid="{00000000-0004-0000-0000-000000000000}"/>
  </hyperlinks>
  <pageMargins left="0.70866141732283472" right="0.70866141732283472" top="0.74803149606299213" bottom="0.74803149606299213" header="0.31496062992125984" footer="0.31496062992125984"/>
  <pageSetup scale="49" orientation="portrait" horizontalDpi="4294967293" verticalDpi="0" r:id="rId2"/>
  <ignoredErrors>
    <ignoredError sqref="B13:B20 B40:B47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82" r:id="rId5" name="Drop Down 38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6" name="Drop Down 39">
              <controlPr defaultSize="0" autoLine="0" autoPict="0">
                <anchor moveWithCells="1">
                  <from>
                    <xdr:col>4</xdr:col>
                    <xdr:colOff>76200</xdr:colOff>
                    <xdr:row>35</xdr:row>
                    <xdr:rowOff>38100</xdr:rowOff>
                  </from>
                  <to>
                    <xdr:col>4</xdr:col>
                    <xdr:colOff>904875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7" name="Drop Down 40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1133475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8" name="Check Box 41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180975</xdr:rowOff>
                  </from>
                  <to>
                    <xdr:col>3</xdr:col>
                    <xdr:colOff>704850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9" name="Drop Down 42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1133475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10" name="Drop Down 43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2</xdr:col>
                    <xdr:colOff>1133475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11" name="Drop Down 44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1133475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12" name="Drop Down 45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1133475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13" name="Drop Down 46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2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14" name="Drop Down 47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15" name="Drop Down 48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180975</xdr:rowOff>
                  </from>
                  <to>
                    <xdr:col>2</xdr:col>
                    <xdr:colOff>1133475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16" name="Check Box 49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180975</xdr:rowOff>
                  </from>
                  <to>
                    <xdr:col>3</xdr:col>
                    <xdr:colOff>704850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17" name="Check Box 50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12</xdr:row>
                    <xdr:rowOff>180975</xdr:rowOff>
                  </from>
                  <to>
                    <xdr:col>3</xdr:col>
                    <xdr:colOff>704850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18" name="Check Box 51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3</xdr:col>
                    <xdr:colOff>704850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19" name="Check Box 52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190500</xdr:rowOff>
                  </from>
                  <to>
                    <xdr:col>3</xdr:col>
                    <xdr:colOff>704850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20" name="Check Box 53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16</xdr:row>
                    <xdr:rowOff>180975</xdr:rowOff>
                  </from>
                  <to>
                    <xdr:col>3</xdr:col>
                    <xdr:colOff>695325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21" name="Check Box 54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17</xdr:row>
                    <xdr:rowOff>180975</xdr:rowOff>
                  </from>
                  <to>
                    <xdr:col>3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22" name="Check Box 55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180975</xdr:rowOff>
                  </from>
                  <to>
                    <xdr:col>3</xdr:col>
                    <xdr:colOff>695325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23" name="Drop Down 56">
              <controlPr defaultSize="0" autoLine="0" autoPict="0">
                <anchor moveWithCells="1">
                  <from>
                    <xdr:col>2</xdr:col>
                    <xdr:colOff>0</xdr:colOff>
                    <xdr:row>39</xdr:row>
                    <xdr:rowOff>9525</xdr:rowOff>
                  </from>
                  <to>
                    <xdr:col>2</xdr:col>
                    <xdr:colOff>1133475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24" name="Check Box 57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38</xdr:row>
                    <xdr:rowOff>180975</xdr:rowOff>
                  </from>
                  <to>
                    <xdr:col>3</xdr:col>
                    <xdr:colOff>666750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25" name="Drop Down 58">
              <controlPr defaultSize="0" autoLine="0" autoPict="0">
                <anchor moveWithCells="1">
                  <from>
                    <xdr:col>2</xdr:col>
                    <xdr:colOff>0</xdr:colOff>
                    <xdr:row>40</xdr:row>
                    <xdr:rowOff>9525</xdr:rowOff>
                  </from>
                  <to>
                    <xdr:col>2</xdr:col>
                    <xdr:colOff>1133475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26" name="Drop Down 59">
              <controlPr defaultSize="0" autoLine="0" autoPict="0">
                <anchor moveWithCells="1">
                  <from>
                    <xdr:col>2</xdr:col>
                    <xdr:colOff>0</xdr:colOff>
                    <xdr:row>41</xdr:row>
                    <xdr:rowOff>9525</xdr:rowOff>
                  </from>
                  <to>
                    <xdr:col>2</xdr:col>
                    <xdr:colOff>1133475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27" name="Drop Down 60">
              <controlPr defaultSize="0" autoLine="0" autoPict="0">
                <anchor moveWithCells="1">
                  <from>
                    <xdr:col>2</xdr:col>
                    <xdr:colOff>0</xdr:colOff>
                    <xdr:row>42</xdr:row>
                    <xdr:rowOff>9525</xdr:rowOff>
                  </from>
                  <to>
                    <xdr:col>2</xdr:col>
                    <xdr:colOff>1133475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28" name="Drop Down 61">
              <controlPr defaultSize="0" autoLine="0" autoPict="0">
                <anchor moveWithCells="1">
                  <from>
                    <xdr:col>2</xdr:col>
                    <xdr:colOff>0</xdr:colOff>
                    <xdr:row>43</xdr:row>
                    <xdr:rowOff>9525</xdr:rowOff>
                  </from>
                  <to>
                    <xdr:col>2</xdr:col>
                    <xdr:colOff>1133475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29" name="Drop Down 62">
              <controlPr defaultSize="0" autoLine="0" autoPict="0">
                <anchor moveWithCells="1">
                  <from>
                    <xdr:col>2</xdr:col>
                    <xdr:colOff>0</xdr:colOff>
                    <xdr:row>44</xdr:row>
                    <xdr:rowOff>9525</xdr:rowOff>
                  </from>
                  <to>
                    <xdr:col>2</xdr:col>
                    <xdr:colOff>1133475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30" name="Drop Down 63">
              <controlPr defaultSize="0" autoLine="0" autoPict="0">
                <anchor moveWithCells="1">
                  <from>
                    <xdr:col>2</xdr:col>
                    <xdr:colOff>0</xdr:colOff>
                    <xdr:row>45</xdr:row>
                    <xdr:rowOff>9525</xdr:rowOff>
                  </from>
                  <to>
                    <xdr:col>2</xdr:col>
                    <xdr:colOff>1133475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31" name="Drop Down 64">
              <controlPr defaultSize="0" autoLine="0" autoPict="0">
                <anchor moveWithCells="1">
                  <from>
                    <xdr:col>2</xdr:col>
                    <xdr:colOff>0</xdr:colOff>
                    <xdr:row>45</xdr:row>
                    <xdr:rowOff>180975</xdr:rowOff>
                  </from>
                  <to>
                    <xdr:col>2</xdr:col>
                    <xdr:colOff>1133475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32" name="Check Box 65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39</xdr:row>
                    <xdr:rowOff>180975</xdr:rowOff>
                  </from>
                  <to>
                    <xdr:col>3</xdr:col>
                    <xdr:colOff>666750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33" name="Check Box 66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40</xdr:row>
                    <xdr:rowOff>171450</xdr:rowOff>
                  </from>
                  <to>
                    <xdr:col>3</xdr:col>
                    <xdr:colOff>666750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34" name="Check Box 67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42</xdr:row>
                    <xdr:rowOff>0</xdr:rowOff>
                  </from>
                  <to>
                    <xdr:col>3</xdr:col>
                    <xdr:colOff>666750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35" name="Check Box 6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42</xdr:row>
                    <xdr:rowOff>171450</xdr:rowOff>
                  </from>
                  <to>
                    <xdr:col>3</xdr:col>
                    <xdr:colOff>666750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36" name="Check Box 6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43</xdr:row>
                    <xdr:rowOff>161925</xdr:rowOff>
                  </from>
                  <to>
                    <xdr:col>3</xdr:col>
                    <xdr:colOff>666750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37" name="Check Box 70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44</xdr:row>
                    <xdr:rowOff>171450</xdr:rowOff>
                  </from>
                  <to>
                    <xdr:col>3</xdr:col>
                    <xdr:colOff>676275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38" name="Check Box 71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46</xdr:row>
                    <xdr:rowOff>0</xdr:rowOff>
                  </from>
                  <to>
                    <xdr:col>3</xdr:col>
                    <xdr:colOff>676275</xdr:colOff>
                    <xdr:row>47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2:C20"/>
  <sheetViews>
    <sheetView workbookViewId="0">
      <selection activeCell="B23" sqref="B23"/>
    </sheetView>
  </sheetViews>
  <sheetFormatPr baseColWidth="10" defaultColWidth="11.28515625" defaultRowHeight="15" x14ac:dyDescent="0.25"/>
  <cols>
    <col min="1" max="1" width="15.28515625" style="122" bestFit="1" customWidth="1"/>
    <col min="2" max="16384" width="11.28515625" style="122"/>
  </cols>
  <sheetData>
    <row r="2" spans="1:3" x14ac:dyDescent="0.25">
      <c r="A2" s="122" t="s">
        <v>63</v>
      </c>
    </row>
    <row r="5" spans="1:3" x14ac:dyDescent="0.25">
      <c r="A5" s="44" t="s">
        <v>22</v>
      </c>
      <c r="B5" s="112">
        <f ca="1">TODAY()</f>
        <v>44880</v>
      </c>
    </row>
    <row r="6" spans="1:3" x14ac:dyDescent="0.25">
      <c r="A6" s="44"/>
      <c r="B6" s="112"/>
    </row>
    <row r="7" spans="1:3" x14ac:dyDescent="0.25">
      <c r="A7" s="44">
        <f ca="1">A8-1</f>
        <v>2021</v>
      </c>
      <c r="B7" s="44"/>
    </row>
    <row r="8" spans="1:3" x14ac:dyDescent="0.25">
      <c r="A8" s="44">
        <f ca="1">YEAR(B5)</f>
        <v>2022</v>
      </c>
      <c r="B8" s="44"/>
    </row>
    <row r="9" spans="1:3" x14ac:dyDescent="0.25">
      <c r="A9" s="44">
        <f ca="1">A8+1</f>
        <v>2023</v>
      </c>
      <c r="B9" s="44"/>
    </row>
    <row r="11" spans="1:3" x14ac:dyDescent="0.25">
      <c r="A11" s="122" t="s">
        <v>29</v>
      </c>
      <c r="B11" s="122">
        <v>415</v>
      </c>
    </row>
    <row r="12" spans="1:3" x14ac:dyDescent="0.25">
      <c r="A12" s="44" t="s">
        <v>30</v>
      </c>
      <c r="B12" s="44"/>
      <c r="C12" s="44"/>
    </row>
    <row r="13" spans="1:3" x14ac:dyDescent="0.25">
      <c r="A13" s="44"/>
      <c r="B13" s="44"/>
      <c r="C13" s="44"/>
    </row>
    <row r="14" spans="1:3" x14ac:dyDescent="0.25">
      <c r="A14" s="44" t="s">
        <v>43</v>
      </c>
      <c r="B14" s="44"/>
      <c r="C14" s="44"/>
    </row>
    <row r="15" spans="1:3" x14ac:dyDescent="0.25">
      <c r="A15" s="44"/>
      <c r="B15" s="44"/>
      <c r="C15" s="44"/>
    </row>
    <row r="16" spans="1:3" x14ac:dyDescent="0.25">
      <c r="A16" s="44" t="s">
        <v>3</v>
      </c>
      <c r="B16" s="44"/>
      <c r="C16" s="44"/>
    </row>
    <row r="17" spans="1:3" x14ac:dyDescent="0.25">
      <c r="A17" s="44" t="s">
        <v>44</v>
      </c>
      <c r="B17" s="44"/>
      <c r="C17" s="44"/>
    </row>
    <row r="18" spans="1:3" x14ac:dyDescent="0.25">
      <c r="A18" s="44" t="s">
        <v>45</v>
      </c>
      <c r="B18" s="44"/>
      <c r="C18" s="44"/>
    </row>
    <row r="19" spans="1:3" x14ac:dyDescent="0.25">
      <c r="A19" s="44" t="s">
        <v>52</v>
      </c>
      <c r="B19" s="44"/>
      <c r="C19" s="44"/>
    </row>
    <row r="20" spans="1:3" x14ac:dyDescent="0.25">
      <c r="A20" s="44"/>
      <c r="B20" s="44"/>
      <c r="C20" s="44"/>
    </row>
  </sheetData>
  <pageMargins left="0.7" right="0.7" top="0.75" bottom="0.75" header="0.3" footer="0.3"/>
  <pageSetup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P102"/>
  <sheetViews>
    <sheetView tabSelected="1" zoomScale="95" zoomScaleNormal="95" workbookViewId="0">
      <selection activeCell="B1" sqref="B1:O1"/>
    </sheetView>
  </sheetViews>
  <sheetFormatPr baseColWidth="10" defaultColWidth="11.28515625" defaultRowHeight="15" x14ac:dyDescent="0.25"/>
  <cols>
    <col min="1" max="1" width="1.140625" customWidth="1"/>
    <col min="2" max="2" width="13.85546875" customWidth="1"/>
    <col min="3" max="3" width="17.140625" customWidth="1"/>
    <col min="4" max="4" width="17.28515625" customWidth="1"/>
    <col min="5" max="5" width="15.7109375" style="12" customWidth="1"/>
    <col min="6" max="6" width="35.140625" customWidth="1"/>
    <col min="7" max="7" width="7.85546875" bestFit="1" customWidth="1"/>
    <col min="8" max="8" width="11.140625" bestFit="1" customWidth="1"/>
    <col min="9" max="9" width="4" hidden="1" customWidth="1"/>
    <col min="10" max="10" width="17.28515625" customWidth="1"/>
    <col min="11" max="11" width="15.85546875" customWidth="1"/>
    <col min="13" max="13" width="12.140625" customWidth="1"/>
    <col min="14" max="14" width="12.7109375" customWidth="1"/>
    <col min="15" max="15" width="8.7109375" customWidth="1"/>
    <col min="16" max="16" width="1.140625" customWidth="1"/>
  </cols>
  <sheetData>
    <row r="1" spans="1:16" ht="27" thickBot="1" x14ac:dyDescent="0.45">
      <c r="B1" s="164" t="s">
        <v>64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</row>
    <row r="2" spans="1:16" ht="16.5" thickBot="1" x14ac:dyDescent="0.3">
      <c r="M2" s="13" t="s">
        <v>25</v>
      </c>
      <c r="N2" s="14" t="s">
        <v>8</v>
      </c>
      <c r="O2" s="15" t="s">
        <v>27</v>
      </c>
    </row>
    <row r="3" spans="1:16" ht="16.5" thickBot="1" x14ac:dyDescent="0.3">
      <c r="F3" s="16" t="s">
        <v>23</v>
      </c>
      <c r="G3" s="186"/>
      <c r="H3" s="186"/>
      <c r="I3" s="186"/>
      <c r="J3" s="187"/>
      <c r="K3" s="98"/>
      <c r="M3" s="17" t="s">
        <v>0</v>
      </c>
      <c r="N3" s="18">
        <f>N42</f>
        <v>0</v>
      </c>
      <c r="O3" s="19">
        <f>N43</f>
        <v>0</v>
      </c>
    </row>
    <row r="4" spans="1:16" ht="16.5" thickBot="1" x14ac:dyDescent="0.3">
      <c r="M4" s="20" t="s">
        <v>26</v>
      </c>
      <c r="N4" s="21">
        <f>N90</f>
        <v>0</v>
      </c>
      <c r="O4" s="22">
        <f>N91</f>
        <v>0</v>
      </c>
    </row>
    <row r="5" spans="1:16" ht="15.75" thickBot="1" x14ac:dyDescent="0.3">
      <c r="B5" s="111" t="s">
        <v>24</v>
      </c>
      <c r="C5" s="23"/>
      <c r="D5" s="23"/>
      <c r="E5" s="188" t="s">
        <v>61</v>
      </c>
      <c r="F5" s="189"/>
      <c r="H5" s="167" t="s">
        <v>55</v>
      </c>
      <c r="I5" s="167"/>
      <c r="J5" s="167"/>
      <c r="K5" s="167"/>
      <c r="M5" s="24" t="s">
        <v>31</v>
      </c>
      <c r="N5" s="25">
        <f>SUM(N3:N4)</f>
        <v>0</v>
      </c>
      <c r="O5" s="26">
        <f>SUM(O3:O4)</f>
        <v>0</v>
      </c>
    </row>
    <row r="6" spans="1:16" x14ac:dyDescent="0.25">
      <c r="B6" s="111" t="str">
        <f>Formules!A2</f>
        <v>Version : 15 sept 2019</v>
      </c>
      <c r="C6" s="23"/>
      <c r="D6" s="23"/>
      <c r="E6" s="190"/>
      <c r="F6" s="191"/>
      <c r="G6" s="10" t="b">
        <v>0</v>
      </c>
      <c r="H6" s="167" t="s">
        <v>54</v>
      </c>
      <c r="I6" s="167"/>
      <c r="J6" s="167"/>
      <c r="K6" s="102">
        <v>2</v>
      </c>
    </row>
    <row r="7" spans="1:16" x14ac:dyDescent="0.25">
      <c r="B7" s="27"/>
      <c r="C7" s="27"/>
      <c r="D7" s="27"/>
      <c r="E7" s="65"/>
      <c r="F7" s="65"/>
    </row>
    <row r="8" spans="1:16" ht="6.75" customHeight="1" x14ac:dyDescent="0.25">
      <c r="A8" s="28"/>
      <c r="B8" s="29"/>
      <c r="C8" s="29"/>
      <c r="D8" s="29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9.5" thickBot="1" x14ac:dyDescent="0.35">
      <c r="A9" s="28"/>
      <c r="B9" s="31" t="s">
        <v>0</v>
      </c>
      <c r="C9" s="31"/>
      <c r="D9" s="31"/>
      <c r="E9" s="3"/>
      <c r="P9" s="28"/>
    </row>
    <row r="10" spans="1:16" ht="15.75" thickBot="1" x14ac:dyDescent="0.3">
      <c r="A10" s="28"/>
      <c r="G10" s="153" t="s">
        <v>9</v>
      </c>
      <c r="H10" s="155"/>
      <c r="I10" s="32"/>
      <c r="P10" s="28"/>
    </row>
    <row r="11" spans="1:16" ht="15.75" thickBot="1" x14ac:dyDescent="0.3">
      <c r="A11" s="28"/>
      <c r="B11" s="33" t="s">
        <v>46</v>
      </c>
      <c r="C11" s="33" t="s">
        <v>43</v>
      </c>
      <c r="D11" s="33" t="s">
        <v>47</v>
      </c>
      <c r="E11" s="33" t="s">
        <v>2</v>
      </c>
      <c r="F11" s="33" t="s">
        <v>1</v>
      </c>
      <c r="G11" s="33" t="s">
        <v>42</v>
      </c>
      <c r="H11" s="33" t="s">
        <v>19</v>
      </c>
      <c r="I11" s="33"/>
      <c r="J11" s="33" t="s">
        <v>4</v>
      </c>
      <c r="K11" s="33" t="s">
        <v>51</v>
      </c>
      <c r="L11" s="33" t="s">
        <v>5</v>
      </c>
      <c r="M11" s="33" t="s">
        <v>6</v>
      </c>
      <c r="N11" s="33" t="s">
        <v>7</v>
      </c>
      <c r="O11" s="33" t="s">
        <v>8</v>
      </c>
      <c r="P11" s="28"/>
    </row>
    <row r="12" spans="1:16" ht="15.75" thickBot="1" x14ac:dyDescent="0.3">
      <c r="A12" s="28"/>
      <c r="B12" s="34"/>
      <c r="C12" s="35"/>
      <c r="D12" s="35"/>
      <c r="E12" s="36"/>
      <c r="F12" s="35"/>
      <c r="G12" s="35"/>
      <c r="H12" s="35"/>
      <c r="I12" s="35"/>
      <c r="J12" s="35"/>
      <c r="K12" s="70"/>
      <c r="L12" s="37">
        <f>E34</f>
        <v>0</v>
      </c>
      <c r="M12" s="37" t="s">
        <v>10</v>
      </c>
      <c r="N12" s="37" t="s">
        <v>11</v>
      </c>
      <c r="O12" s="71"/>
      <c r="P12" s="28"/>
    </row>
    <row r="13" spans="1:16" x14ac:dyDescent="0.25">
      <c r="A13" s="28"/>
      <c r="B13" s="38">
        <f>IF(ISBLANK(E13),0,1)</f>
        <v>0</v>
      </c>
      <c r="C13" s="9">
        <v>1</v>
      </c>
      <c r="D13" s="9" t="b">
        <v>0</v>
      </c>
      <c r="E13" s="1"/>
      <c r="F13" s="104"/>
      <c r="G13" s="1"/>
      <c r="H13" s="1"/>
      <c r="I13" s="36">
        <f>SUM(G13:H13)</f>
        <v>0</v>
      </c>
      <c r="J13" s="1"/>
      <c r="K13" s="37">
        <f>IF($G$6=TRUE,0,IF(OR(C13=3,C13=4),J13,0))</f>
        <v>0</v>
      </c>
      <c r="L13" s="40">
        <f t="shared" ref="L13:L32" si="0">IF(B13=TRUE,$E$34*SUM(G13:H13)*B13,$E$34*SUM(G13:H13)*D13)</f>
        <v>0</v>
      </c>
      <c r="M13" s="40">
        <f>SUM(G13:H13)*1.2</f>
        <v>0</v>
      </c>
      <c r="N13" s="41">
        <f>SUM(G13:H13)*J13*0.04</f>
        <v>0</v>
      </c>
      <c r="O13" s="42">
        <f>SUM(L13:N13)</f>
        <v>0</v>
      </c>
      <c r="P13" s="28"/>
    </row>
    <row r="14" spans="1:16" x14ac:dyDescent="0.25">
      <c r="A14" s="28"/>
      <c r="B14" s="43">
        <f>IF(ISBLANK(E14),0,IF(COUNTIF(E13:E13,E14)&gt;=1,0,1))</f>
        <v>0</v>
      </c>
      <c r="C14" s="10">
        <v>1</v>
      </c>
      <c r="D14" s="10" t="b">
        <v>0</v>
      </c>
      <c r="E14" s="3"/>
      <c r="F14" s="4"/>
      <c r="G14" s="3"/>
      <c r="H14" s="3"/>
      <c r="I14" s="12">
        <f>SUM(G14:H14)</f>
        <v>0</v>
      </c>
      <c r="J14" s="3"/>
      <c r="K14" s="75">
        <f t="shared" ref="K14:K32" si="1">IF($G$6=TRUE,0,IF(OR(C14=3,C14=4),J14,0))</f>
        <v>0</v>
      </c>
      <c r="L14" s="45">
        <f t="shared" si="0"/>
        <v>0</v>
      </c>
      <c r="M14" s="45">
        <f t="shared" ref="M14:M32" si="2">SUM(G14:H14)*1.2</f>
        <v>0</v>
      </c>
      <c r="N14" s="46">
        <f t="shared" ref="N14:N32" si="3">SUM(G14:H14)*J14*0.04</f>
        <v>0</v>
      </c>
      <c r="O14" s="47">
        <f t="shared" ref="O14:O33" si="4">SUM(L14:N14)</f>
        <v>0</v>
      </c>
      <c r="P14" s="28"/>
    </row>
    <row r="15" spans="1:16" x14ac:dyDescent="0.25">
      <c r="A15" s="28"/>
      <c r="B15" s="43">
        <f>IF(ISBLANK($E15),0,IF(COUNTIF($E$13:$E14,E15)&gt;=1,0,1))</f>
        <v>0</v>
      </c>
      <c r="C15" s="10">
        <v>1</v>
      </c>
      <c r="D15" s="10" t="b">
        <v>0</v>
      </c>
      <c r="E15" s="3"/>
      <c r="F15" s="4"/>
      <c r="G15" s="3"/>
      <c r="H15" s="3"/>
      <c r="I15" s="12">
        <f t="shared" ref="I15:I30" si="5">SUM(G15:H15)</f>
        <v>0</v>
      </c>
      <c r="J15" s="3"/>
      <c r="K15" s="75">
        <f>IF($G$6=TRUE,0,IF(OR(C15=3,C15=4),J15,0))</f>
        <v>0</v>
      </c>
      <c r="L15" s="45">
        <f t="shared" si="0"/>
        <v>0</v>
      </c>
      <c r="M15" s="45">
        <f t="shared" si="2"/>
        <v>0</v>
      </c>
      <c r="N15" s="46">
        <f t="shared" si="3"/>
        <v>0</v>
      </c>
      <c r="O15" s="47">
        <f t="shared" si="4"/>
        <v>0</v>
      </c>
      <c r="P15" s="28"/>
    </row>
    <row r="16" spans="1:16" x14ac:dyDescent="0.25">
      <c r="A16" s="28"/>
      <c r="B16" s="43">
        <f>IF(ISBLANK($E16),0,IF(COUNTIF($E$13:$E15,E16)&gt;=1,0,1))</f>
        <v>0</v>
      </c>
      <c r="C16" s="10">
        <v>1</v>
      </c>
      <c r="D16" s="10" t="b">
        <v>0</v>
      </c>
      <c r="E16" s="3"/>
      <c r="F16" s="4"/>
      <c r="G16" s="3"/>
      <c r="H16" s="3"/>
      <c r="I16" s="12">
        <f t="shared" si="5"/>
        <v>0</v>
      </c>
      <c r="J16" s="3"/>
      <c r="K16" s="75">
        <f t="shared" si="1"/>
        <v>0</v>
      </c>
      <c r="L16" s="45">
        <f t="shared" si="0"/>
        <v>0</v>
      </c>
      <c r="M16" s="45">
        <f t="shared" si="2"/>
        <v>0</v>
      </c>
      <c r="N16" s="46">
        <f t="shared" si="3"/>
        <v>0</v>
      </c>
      <c r="O16" s="47">
        <f t="shared" si="4"/>
        <v>0</v>
      </c>
      <c r="P16" s="28"/>
    </row>
    <row r="17" spans="1:16" x14ac:dyDescent="0.25">
      <c r="A17" s="28"/>
      <c r="B17" s="43">
        <f>IF(ISBLANK($E17),0,IF(COUNTIF($E$13:$E16,E17)&gt;=1,0,1))</f>
        <v>0</v>
      </c>
      <c r="C17" s="10">
        <v>1</v>
      </c>
      <c r="D17" s="10" t="b">
        <v>0</v>
      </c>
      <c r="E17" s="3"/>
      <c r="F17" s="4"/>
      <c r="G17" s="3"/>
      <c r="H17" s="3"/>
      <c r="I17" s="12">
        <f t="shared" si="5"/>
        <v>0</v>
      </c>
      <c r="J17" s="3"/>
      <c r="K17" s="75">
        <f>IF($G$6=TRUE,0,IF(OR(C17=3,C17=4),J17,0))</f>
        <v>0</v>
      </c>
      <c r="L17" s="45">
        <f t="shared" si="0"/>
        <v>0</v>
      </c>
      <c r="M17" s="45">
        <f t="shared" si="2"/>
        <v>0</v>
      </c>
      <c r="N17" s="46">
        <f t="shared" si="3"/>
        <v>0</v>
      </c>
      <c r="O17" s="47">
        <f t="shared" si="4"/>
        <v>0</v>
      </c>
      <c r="P17" s="28"/>
    </row>
    <row r="18" spans="1:16" x14ac:dyDescent="0.25">
      <c r="A18" s="28"/>
      <c r="B18" s="43">
        <f>IF(ISBLANK($E18),0,IF(COUNTIF($E$13:$E17,E18)&gt;=1,0,1))</f>
        <v>0</v>
      </c>
      <c r="C18" s="10">
        <v>1</v>
      </c>
      <c r="D18" s="10" t="b">
        <v>0</v>
      </c>
      <c r="E18" s="3"/>
      <c r="F18" s="4"/>
      <c r="G18" s="3"/>
      <c r="H18" s="3"/>
      <c r="I18" s="12">
        <f t="shared" ref="I18:I29" si="6">SUM(G18:H18)</f>
        <v>0</v>
      </c>
      <c r="J18" s="3"/>
      <c r="K18" s="75">
        <f t="shared" ref="K18:K29" si="7">IF($G$6=TRUE,0,IF(OR(C18=3,C18=4),J18,0))</f>
        <v>0</v>
      </c>
      <c r="L18" s="45">
        <f t="shared" ref="L18:L29" si="8">IF(B18=TRUE,$E$34*SUM(G18:H18)*B18,$E$34*SUM(G18:H18)*D18)</f>
        <v>0</v>
      </c>
      <c r="M18" s="45">
        <f t="shared" ref="M18:M29" si="9">SUM(G18:H18)*1.2</f>
        <v>0</v>
      </c>
      <c r="N18" s="46">
        <f t="shared" ref="N18:N29" si="10">SUM(G18:H18)*J18*0.04</f>
        <v>0</v>
      </c>
      <c r="O18" s="47">
        <f t="shared" ref="O18:O29" si="11">SUM(L18:N18)</f>
        <v>0</v>
      </c>
      <c r="P18" s="28"/>
    </row>
    <row r="19" spans="1:16" x14ac:dyDescent="0.25">
      <c r="A19" s="28"/>
      <c r="B19" s="43">
        <f>IF(ISBLANK($E19),0,IF(COUNTIF($E$13:$E18,E19)&gt;=1,0,1))</f>
        <v>0</v>
      </c>
      <c r="C19" s="10">
        <v>1</v>
      </c>
      <c r="D19" s="10" t="b">
        <v>0</v>
      </c>
      <c r="E19" s="3"/>
      <c r="F19" s="4"/>
      <c r="G19" s="3"/>
      <c r="H19" s="3"/>
      <c r="I19" s="12">
        <f t="shared" si="6"/>
        <v>0</v>
      </c>
      <c r="J19" s="3"/>
      <c r="K19" s="75">
        <f t="shared" si="7"/>
        <v>0</v>
      </c>
      <c r="L19" s="45">
        <f t="shared" si="8"/>
        <v>0</v>
      </c>
      <c r="M19" s="45">
        <f t="shared" si="9"/>
        <v>0</v>
      </c>
      <c r="N19" s="46">
        <f t="shared" si="10"/>
        <v>0</v>
      </c>
      <c r="O19" s="47">
        <f t="shared" si="11"/>
        <v>0</v>
      </c>
      <c r="P19" s="28"/>
    </row>
    <row r="20" spans="1:16" x14ac:dyDescent="0.25">
      <c r="A20" s="28"/>
      <c r="B20" s="43">
        <f>IF(ISBLANK($E20),0,IF(COUNTIF($E$13:$E19,E20)&gt;=1,0,1))</f>
        <v>0</v>
      </c>
      <c r="C20" s="10">
        <v>1</v>
      </c>
      <c r="D20" s="10" t="b">
        <v>0</v>
      </c>
      <c r="E20" s="3"/>
      <c r="F20" s="4"/>
      <c r="G20" s="3"/>
      <c r="H20" s="3"/>
      <c r="I20" s="12">
        <f t="shared" si="6"/>
        <v>0</v>
      </c>
      <c r="J20" s="3"/>
      <c r="K20" s="75">
        <f t="shared" si="7"/>
        <v>0</v>
      </c>
      <c r="L20" s="45">
        <f t="shared" si="8"/>
        <v>0</v>
      </c>
      <c r="M20" s="45">
        <f t="shared" si="9"/>
        <v>0</v>
      </c>
      <c r="N20" s="46">
        <f t="shared" si="10"/>
        <v>0</v>
      </c>
      <c r="O20" s="47">
        <f t="shared" si="11"/>
        <v>0</v>
      </c>
      <c r="P20" s="28"/>
    </row>
    <row r="21" spans="1:16" x14ac:dyDescent="0.25">
      <c r="A21" s="28"/>
      <c r="B21" s="43">
        <f>IF(ISBLANK($E21),0,IF(COUNTIF($E$13:$E20,E21)&gt;=1,0,1))</f>
        <v>0</v>
      </c>
      <c r="C21" s="10">
        <v>1</v>
      </c>
      <c r="D21" s="10" t="b">
        <v>0</v>
      </c>
      <c r="E21" s="3"/>
      <c r="F21" s="4"/>
      <c r="G21" s="3"/>
      <c r="H21" s="3"/>
      <c r="I21" s="12">
        <f t="shared" si="6"/>
        <v>0</v>
      </c>
      <c r="J21" s="3"/>
      <c r="K21" s="75">
        <f t="shared" si="7"/>
        <v>0</v>
      </c>
      <c r="L21" s="45">
        <f t="shared" si="8"/>
        <v>0</v>
      </c>
      <c r="M21" s="45">
        <f t="shared" si="9"/>
        <v>0</v>
      </c>
      <c r="N21" s="46">
        <f t="shared" si="10"/>
        <v>0</v>
      </c>
      <c r="O21" s="47">
        <f t="shared" si="11"/>
        <v>0</v>
      </c>
      <c r="P21" s="28"/>
    </row>
    <row r="22" spans="1:16" x14ac:dyDescent="0.25">
      <c r="A22" s="28"/>
      <c r="B22" s="43">
        <f>IF(ISBLANK($E22),0,IF(COUNTIF($E$13:$E21,E22)&gt;=1,0,1))</f>
        <v>0</v>
      </c>
      <c r="C22" s="10">
        <v>1</v>
      </c>
      <c r="D22" s="10" t="b">
        <v>0</v>
      </c>
      <c r="E22" s="3"/>
      <c r="F22" s="4"/>
      <c r="G22" s="3"/>
      <c r="H22" s="3"/>
      <c r="I22" s="12">
        <f t="shared" si="6"/>
        <v>0</v>
      </c>
      <c r="J22" s="3"/>
      <c r="K22" s="75">
        <f t="shared" si="7"/>
        <v>0</v>
      </c>
      <c r="L22" s="45">
        <f t="shared" si="8"/>
        <v>0</v>
      </c>
      <c r="M22" s="45">
        <f t="shared" si="9"/>
        <v>0</v>
      </c>
      <c r="N22" s="46">
        <f t="shared" si="10"/>
        <v>0</v>
      </c>
      <c r="O22" s="47">
        <f t="shared" si="11"/>
        <v>0</v>
      </c>
      <c r="P22" s="28"/>
    </row>
    <row r="23" spans="1:16" x14ac:dyDescent="0.25">
      <c r="A23" s="28"/>
      <c r="B23" s="43">
        <f>IF(ISBLANK($E23),0,IF(COUNTIF($E$13:$E22,E23)&gt;=1,0,1))</f>
        <v>0</v>
      </c>
      <c r="C23" s="10">
        <v>1</v>
      </c>
      <c r="D23" s="10" t="b">
        <v>0</v>
      </c>
      <c r="E23" s="3"/>
      <c r="F23" s="4"/>
      <c r="G23" s="3"/>
      <c r="H23" s="3"/>
      <c r="I23" s="12">
        <f t="shared" si="6"/>
        <v>0</v>
      </c>
      <c r="J23" s="3"/>
      <c r="K23" s="75">
        <f t="shared" si="7"/>
        <v>0</v>
      </c>
      <c r="L23" s="45">
        <f t="shared" si="8"/>
        <v>0</v>
      </c>
      <c r="M23" s="45">
        <f t="shared" si="9"/>
        <v>0</v>
      </c>
      <c r="N23" s="46">
        <f t="shared" si="10"/>
        <v>0</v>
      </c>
      <c r="O23" s="47">
        <f t="shared" si="11"/>
        <v>0</v>
      </c>
      <c r="P23" s="28"/>
    </row>
    <row r="24" spans="1:16" x14ac:dyDescent="0.25">
      <c r="A24" s="28"/>
      <c r="B24" s="43">
        <f>IF(ISBLANK($E24),0,IF(COUNTIF($E$13:$E23,E24)&gt;=1,0,1))</f>
        <v>0</v>
      </c>
      <c r="C24" s="10">
        <v>1</v>
      </c>
      <c r="D24" s="10" t="b">
        <v>0</v>
      </c>
      <c r="E24" s="3"/>
      <c r="F24" s="4"/>
      <c r="G24" s="3"/>
      <c r="H24" s="3"/>
      <c r="I24" s="12">
        <f t="shared" si="6"/>
        <v>0</v>
      </c>
      <c r="J24" s="3"/>
      <c r="K24" s="75">
        <f t="shared" si="7"/>
        <v>0</v>
      </c>
      <c r="L24" s="45">
        <f t="shared" si="8"/>
        <v>0</v>
      </c>
      <c r="M24" s="45">
        <f t="shared" si="9"/>
        <v>0</v>
      </c>
      <c r="N24" s="46">
        <f t="shared" si="10"/>
        <v>0</v>
      </c>
      <c r="O24" s="47">
        <f t="shared" si="11"/>
        <v>0</v>
      </c>
      <c r="P24" s="28"/>
    </row>
    <row r="25" spans="1:16" x14ac:dyDescent="0.25">
      <c r="A25" s="28"/>
      <c r="B25" s="43">
        <f>IF(ISBLANK($E25),0,IF(COUNTIF($E$13:$E24,E25)&gt;=1,0,1))</f>
        <v>0</v>
      </c>
      <c r="C25" s="10">
        <v>1</v>
      </c>
      <c r="D25" s="10" t="b">
        <v>0</v>
      </c>
      <c r="E25" s="3"/>
      <c r="F25" s="4"/>
      <c r="G25" s="3"/>
      <c r="H25" s="3"/>
      <c r="I25" s="12">
        <f t="shared" si="6"/>
        <v>0</v>
      </c>
      <c r="J25" s="3"/>
      <c r="K25" s="75">
        <f t="shared" si="7"/>
        <v>0</v>
      </c>
      <c r="L25" s="45">
        <f t="shared" si="8"/>
        <v>0</v>
      </c>
      <c r="M25" s="45">
        <f t="shared" si="9"/>
        <v>0</v>
      </c>
      <c r="N25" s="46">
        <f t="shared" si="10"/>
        <v>0</v>
      </c>
      <c r="O25" s="47">
        <f t="shared" si="11"/>
        <v>0</v>
      </c>
      <c r="P25" s="28"/>
    </row>
    <row r="26" spans="1:16" x14ac:dyDescent="0.25">
      <c r="A26" s="28"/>
      <c r="B26" s="43">
        <f>IF(ISBLANK($E26),0,IF(COUNTIF($E$13:$E25,E26)&gt;=1,0,1))</f>
        <v>0</v>
      </c>
      <c r="C26" s="10">
        <v>1</v>
      </c>
      <c r="D26" s="10" t="b">
        <v>0</v>
      </c>
      <c r="E26" s="3"/>
      <c r="F26" s="4"/>
      <c r="G26" s="3"/>
      <c r="H26" s="3"/>
      <c r="I26" s="12">
        <f t="shared" si="6"/>
        <v>0</v>
      </c>
      <c r="J26" s="3"/>
      <c r="K26" s="75">
        <f t="shared" si="7"/>
        <v>0</v>
      </c>
      <c r="L26" s="45">
        <f t="shared" si="8"/>
        <v>0</v>
      </c>
      <c r="M26" s="45">
        <f t="shared" si="9"/>
        <v>0</v>
      </c>
      <c r="N26" s="46">
        <f t="shared" si="10"/>
        <v>0</v>
      </c>
      <c r="O26" s="47">
        <f t="shared" si="11"/>
        <v>0</v>
      </c>
      <c r="P26" s="28"/>
    </row>
    <row r="27" spans="1:16" x14ac:dyDescent="0.25">
      <c r="A27" s="28"/>
      <c r="B27" s="43">
        <f>IF(ISBLANK($E27),0,IF(COUNTIF($E$13:$E26,E27)&gt;=1,0,1))</f>
        <v>0</v>
      </c>
      <c r="C27" s="10">
        <v>1</v>
      </c>
      <c r="D27" s="10" t="b">
        <v>0</v>
      </c>
      <c r="E27" s="3"/>
      <c r="F27" s="4"/>
      <c r="G27" s="3"/>
      <c r="H27" s="3"/>
      <c r="I27" s="12">
        <f t="shared" si="6"/>
        <v>0</v>
      </c>
      <c r="J27" s="3"/>
      <c r="K27" s="75">
        <f t="shared" si="7"/>
        <v>0</v>
      </c>
      <c r="L27" s="45">
        <f t="shared" si="8"/>
        <v>0</v>
      </c>
      <c r="M27" s="45">
        <f t="shared" si="9"/>
        <v>0</v>
      </c>
      <c r="N27" s="46">
        <f t="shared" si="10"/>
        <v>0</v>
      </c>
      <c r="O27" s="47">
        <f t="shared" si="11"/>
        <v>0</v>
      </c>
      <c r="P27" s="28"/>
    </row>
    <row r="28" spans="1:16" x14ac:dyDescent="0.25">
      <c r="A28" s="28"/>
      <c r="B28" s="43">
        <f>IF(ISBLANK($E28),0,IF(COUNTIF($E$13:$E27,E28)&gt;=1,0,1))</f>
        <v>0</v>
      </c>
      <c r="C28" s="10">
        <v>1</v>
      </c>
      <c r="D28" s="10" t="b">
        <v>0</v>
      </c>
      <c r="E28" s="3"/>
      <c r="F28" s="4"/>
      <c r="G28" s="3"/>
      <c r="H28" s="3"/>
      <c r="I28" s="12">
        <f t="shared" si="6"/>
        <v>0</v>
      </c>
      <c r="J28" s="3"/>
      <c r="K28" s="75">
        <f t="shared" si="7"/>
        <v>0</v>
      </c>
      <c r="L28" s="45">
        <f t="shared" si="8"/>
        <v>0</v>
      </c>
      <c r="M28" s="45">
        <f t="shared" si="9"/>
        <v>0</v>
      </c>
      <c r="N28" s="46">
        <f t="shared" si="10"/>
        <v>0</v>
      </c>
      <c r="O28" s="47">
        <f t="shared" si="11"/>
        <v>0</v>
      </c>
      <c r="P28" s="28"/>
    </row>
    <row r="29" spans="1:16" x14ac:dyDescent="0.25">
      <c r="A29" s="28"/>
      <c r="B29" s="43">
        <f>IF(ISBLANK($E29),0,IF(COUNTIF($E$13:$E28,E29)&gt;=1,0,1))</f>
        <v>0</v>
      </c>
      <c r="C29" s="10">
        <v>1</v>
      </c>
      <c r="D29" s="10" t="b">
        <v>0</v>
      </c>
      <c r="E29" s="3"/>
      <c r="F29" s="4"/>
      <c r="G29" s="3"/>
      <c r="H29" s="3"/>
      <c r="I29" s="12">
        <f t="shared" si="6"/>
        <v>0</v>
      </c>
      <c r="J29" s="3"/>
      <c r="K29" s="75">
        <f t="shared" si="7"/>
        <v>0</v>
      </c>
      <c r="L29" s="45">
        <f t="shared" si="8"/>
        <v>0</v>
      </c>
      <c r="M29" s="45">
        <f t="shared" si="9"/>
        <v>0</v>
      </c>
      <c r="N29" s="46">
        <f t="shared" si="10"/>
        <v>0</v>
      </c>
      <c r="O29" s="47">
        <f t="shared" si="11"/>
        <v>0</v>
      </c>
      <c r="P29" s="28"/>
    </row>
    <row r="30" spans="1:16" x14ac:dyDescent="0.25">
      <c r="A30" s="28"/>
      <c r="B30" s="43">
        <f>IF(ISBLANK($E30),0,IF(COUNTIF($E$13:$E29,E30)&gt;=1,0,1))</f>
        <v>0</v>
      </c>
      <c r="C30" s="10">
        <v>1</v>
      </c>
      <c r="D30" s="10" t="b">
        <v>0</v>
      </c>
      <c r="E30" s="3"/>
      <c r="F30" s="4"/>
      <c r="G30" s="3"/>
      <c r="H30" s="3"/>
      <c r="I30" s="12">
        <f t="shared" si="5"/>
        <v>0</v>
      </c>
      <c r="J30" s="3"/>
      <c r="K30" s="75">
        <f t="shared" si="1"/>
        <v>0</v>
      </c>
      <c r="L30" s="45">
        <f t="shared" si="0"/>
        <v>0</v>
      </c>
      <c r="M30" s="45">
        <f t="shared" si="2"/>
        <v>0</v>
      </c>
      <c r="N30" s="46">
        <f t="shared" si="3"/>
        <v>0</v>
      </c>
      <c r="O30" s="47">
        <f t="shared" si="4"/>
        <v>0</v>
      </c>
      <c r="P30" s="28"/>
    </row>
    <row r="31" spans="1:16" x14ac:dyDescent="0.25">
      <c r="A31" s="28"/>
      <c r="B31" s="43">
        <f>IF(ISBLANK($E31),0,IF(COUNTIF($E$13:$E30,E31)&gt;=1,0,1))</f>
        <v>0</v>
      </c>
      <c r="C31" s="10">
        <v>1</v>
      </c>
      <c r="D31" s="10" t="b">
        <v>0</v>
      </c>
      <c r="E31" s="3"/>
      <c r="F31" s="4"/>
      <c r="G31" s="3"/>
      <c r="H31" s="3"/>
      <c r="I31" s="12">
        <f t="shared" ref="I31:I32" si="12">SUM(G31:H31)</f>
        <v>0</v>
      </c>
      <c r="J31" s="3"/>
      <c r="K31" s="75">
        <f t="shared" si="1"/>
        <v>0</v>
      </c>
      <c r="L31" s="45">
        <f t="shared" si="0"/>
        <v>0</v>
      </c>
      <c r="M31" s="45">
        <f t="shared" si="2"/>
        <v>0</v>
      </c>
      <c r="N31" s="46">
        <f t="shared" si="3"/>
        <v>0</v>
      </c>
      <c r="O31" s="47">
        <f t="shared" si="4"/>
        <v>0</v>
      </c>
      <c r="P31" s="28"/>
    </row>
    <row r="32" spans="1:16" ht="15.75" thickBot="1" x14ac:dyDescent="0.3">
      <c r="A32" s="28"/>
      <c r="B32" s="43">
        <f>IF(ISBLANK($E32),0,IF(COUNTIF($E$13:$E31,E32)&gt;=1,0,1))</f>
        <v>0</v>
      </c>
      <c r="C32" s="11">
        <v>1</v>
      </c>
      <c r="D32" s="11" t="b">
        <v>0</v>
      </c>
      <c r="E32" s="5"/>
      <c r="F32" s="6"/>
      <c r="G32" s="5"/>
      <c r="H32" s="5"/>
      <c r="I32" s="50">
        <f t="shared" si="12"/>
        <v>0</v>
      </c>
      <c r="J32" s="3"/>
      <c r="K32" s="75">
        <f t="shared" si="1"/>
        <v>0</v>
      </c>
      <c r="L32" s="52">
        <f t="shared" si="0"/>
        <v>0</v>
      </c>
      <c r="M32" s="52">
        <f t="shared" si="2"/>
        <v>0</v>
      </c>
      <c r="N32" s="53">
        <f t="shared" si="3"/>
        <v>0</v>
      </c>
      <c r="O32" s="54">
        <f t="shared" si="4"/>
        <v>0</v>
      </c>
      <c r="P32" s="28"/>
    </row>
    <row r="33" spans="1:16" ht="30.75" customHeight="1" thickBot="1" x14ac:dyDescent="0.3">
      <c r="A33" s="28"/>
      <c r="B33" s="160" t="s">
        <v>18</v>
      </c>
      <c r="C33" s="161"/>
      <c r="D33" s="161"/>
      <c r="E33" s="123">
        <f>IF(G6=TRUE,K6,SUM(IF(B13,1,0),IF(B14,1,0),IF(B15,1,0),IF(B16,1,0),IF(B17,1,0),IF(B18,1,0),IF(B19,1,0),IF(B20,1,0),IF(B21,1,0),IF(B22,1,0),IF(B23,1,0),IF(B24,1,0),IF(B25,1,0),IF(B26,1,0),IF(B27,1,0),IF(B28,1,0),IF(B29,1,0),IF(B30,1,0),IF(B31,1,0),IF(B32,1,0)))</f>
        <v>0</v>
      </c>
      <c r="F33" s="57"/>
      <c r="G33" s="162">
        <f>SUM(G13:H32)</f>
        <v>0</v>
      </c>
      <c r="H33" s="163"/>
      <c r="I33" s="58"/>
      <c r="J33" s="99">
        <f>SUM(J13:J32)</f>
        <v>0</v>
      </c>
      <c r="K33" s="99">
        <f>IF(G6=TRUE,0, SUMIF(I13:I32,"&gt;=1",K13:K32))</f>
        <v>0</v>
      </c>
      <c r="L33" s="60">
        <f>SUM(L13:L32)</f>
        <v>0</v>
      </c>
      <c r="M33" s="61">
        <f>SUM(M13:M32)</f>
        <v>0</v>
      </c>
      <c r="N33" s="62">
        <f>SUM(N13:N32)</f>
        <v>0</v>
      </c>
      <c r="O33" s="63">
        <f t="shared" si="4"/>
        <v>0</v>
      </c>
      <c r="P33" s="28"/>
    </row>
    <row r="34" spans="1:16" ht="15.75" thickBot="1" x14ac:dyDescent="0.3">
      <c r="A34" s="28"/>
      <c r="B34" s="151" t="s">
        <v>17</v>
      </c>
      <c r="C34" s="152"/>
      <c r="D34" s="152"/>
      <c r="E34" s="64">
        <f>IF(E33=1,0.9,IF(E33=2,0.9,IF(E33=3,1.1,IF(E33&gt;=4,1.75,0))))</f>
        <v>0</v>
      </c>
      <c r="F34" s="65"/>
      <c r="G34" s="12"/>
      <c r="H34" s="12"/>
      <c r="I34" s="12"/>
      <c r="J34" s="97"/>
      <c r="K34" s="97"/>
      <c r="L34" s="66"/>
      <c r="M34" s="66"/>
      <c r="O34" s="67"/>
      <c r="P34" s="28"/>
    </row>
    <row r="35" spans="1:16" ht="15.75" thickBot="1" x14ac:dyDescent="0.3">
      <c r="A35" s="28"/>
      <c r="J35" s="97"/>
      <c r="K35" s="97"/>
      <c r="P35" s="28"/>
    </row>
    <row r="36" spans="1:16" ht="15.75" thickBot="1" x14ac:dyDescent="0.3">
      <c r="A36" s="28"/>
      <c r="B36" s="153" t="s">
        <v>21</v>
      </c>
      <c r="C36" s="154"/>
      <c r="D36" s="154"/>
      <c r="E36" s="155"/>
      <c r="F36" s="68" t="s">
        <v>14</v>
      </c>
      <c r="G36" s="153" t="s">
        <v>15</v>
      </c>
      <c r="H36" s="155"/>
      <c r="I36" s="32"/>
      <c r="K36" s="69" t="s">
        <v>53</v>
      </c>
      <c r="L36" s="70"/>
      <c r="M36" s="37">
        <f>I13*J13+I14*J14+I15*J15+I16*J16+I17*J17+I30*J30+I31*J31+I32*J32</f>
        <v>0</v>
      </c>
      <c r="N36" s="100"/>
      <c r="P36" s="28"/>
    </row>
    <row r="37" spans="1:16" x14ac:dyDescent="0.25">
      <c r="A37" s="28"/>
      <c r="B37" s="182"/>
      <c r="C37" s="183"/>
      <c r="D37" s="183"/>
      <c r="E37" s="183"/>
      <c r="F37" s="7"/>
      <c r="G37" s="184"/>
      <c r="H37" s="185"/>
      <c r="I37" s="73"/>
      <c r="K37" s="170" t="str">
        <f>CONCATENATE(Formules!A12,Plafond_PES)</f>
        <v>Bonification PES &gt; 415</v>
      </c>
      <c r="L37" s="171"/>
      <c r="M37" s="75">
        <f>IF(M36-Plafond_PES &gt; 0,M36-Plafond_PES,0)</f>
        <v>0</v>
      </c>
      <c r="N37" s="78">
        <f>M37*0.03</f>
        <v>0</v>
      </c>
      <c r="P37" s="28"/>
    </row>
    <row r="38" spans="1:16" x14ac:dyDescent="0.25">
      <c r="A38" s="28"/>
      <c r="B38" s="174"/>
      <c r="C38" s="175"/>
      <c r="D38" s="175"/>
      <c r="E38" s="175"/>
      <c r="F38" s="8"/>
      <c r="G38" s="176"/>
      <c r="H38" s="177"/>
      <c r="I38" s="73"/>
      <c r="K38" s="74" t="s">
        <v>12</v>
      </c>
      <c r="L38" s="101"/>
      <c r="M38" s="75">
        <f>IF((K33-160)&lt;1,0,K33-160)</f>
        <v>0</v>
      </c>
      <c r="N38" s="76">
        <f>(M38^2)*0.1</f>
        <v>0</v>
      </c>
      <c r="P38" s="28"/>
    </row>
    <row r="39" spans="1:16" ht="18.75" x14ac:dyDescent="0.3">
      <c r="A39" s="28"/>
      <c r="B39" s="174"/>
      <c r="C39" s="175"/>
      <c r="D39" s="175"/>
      <c r="E39" s="175"/>
      <c r="F39" s="8"/>
      <c r="G39" s="176"/>
      <c r="H39" s="177"/>
      <c r="I39" s="73"/>
      <c r="K39" s="74" t="s">
        <v>13</v>
      </c>
      <c r="L39" s="101"/>
      <c r="M39" s="75">
        <f>IF(K33&lt;75,0,K33)</f>
        <v>0</v>
      </c>
      <c r="N39" s="78">
        <f>M39*0.01</f>
        <v>0</v>
      </c>
      <c r="P39" s="28"/>
    </row>
    <row r="40" spans="1:16" x14ac:dyDescent="0.25">
      <c r="A40" s="28"/>
      <c r="B40" s="174"/>
      <c r="C40" s="175"/>
      <c r="D40" s="175"/>
      <c r="E40" s="175"/>
      <c r="F40" s="8"/>
      <c r="G40" s="176"/>
      <c r="H40" s="177"/>
      <c r="I40" s="73"/>
      <c r="K40" s="168" t="s">
        <v>16</v>
      </c>
      <c r="L40" s="169"/>
      <c r="M40" s="169"/>
      <c r="N40" s="76">
        <f>F43*40+G43*40</f>
        <v>0</v>
      </c>
      <c r="P40" s="28"/>
    </row>
    <row r="41" spans="1:16" ht="15.75" thickBot="1" x14ac:dyDescent="0.3">
      <c r="A41" s="28"/>
      <c r="B41" s="174"/>
      <c r="C41" s="175"/>
      <c r="D41" s="175"/>
      <c r="E41" s="175"/>
      <c r="F41" s="8"/>
      <c r="G41" s="176"/>
      <c r="H41" s="177"/>
      <c r="I41" s="73"/>
      <c r="K41" s="172" t="s">
        <v>57</v>
      </c>
      <c r="L41" s="173"/>
      <c r="M41" s="173"/>
      <c r="N41" s="81">
        <f>F52</f>
        <v>0</v>
      </c>
      <c r="P41" s="28"/>
    </row>
    <row r="42" spans="1:16" ht="16.5" thickBot="1" x14ac:dyDescent="0.3">
      <c r="A42" s="28"/>
      <c r="B42" s="178"/>
      <c r="C42" s="179"/>
      <c r="D42" s="179"/>
      <c r="E42" s="179"/>
      <c r="F42" s="5"/>
      <c r="G42" s="180"/>
      <c r="H42" s="181"/>
      <c r="I42" s="73"/>
      <c r="K42" s="147" t="s">
        <v>20</v>
      </c>
      <c r="L42" s="148"/>
      <c r="M42" s="148"/>
      <c r="N42" s="82">
        <f>SUM(N37:N41,O33)</f>
        <v>0</v>
      </c>
      <c r="P42" s="28"/>
    </row>
    <row r="43" spans="1:16" ht="16.5" thickBot="1" x14ac:dyDescent="0.3">
      <c r="A43" s="28"/>
      <c r="F43" s="84">
        <f>SUM(F37:F42)</f>
        <v>0</v>
      </c>
      <c r="G43" s="132">
        <f>SUM(G37:H42)</f>
        <v>0</v>
      </c>
      <c r="H43" s="133"/>
      <c r="I43" s="85"/>
      <c r="K43" s="149" t="s">
        <v>28</v>
      </c>
      <c r="L43" s="150"/>
      <c r="M43" s="150"/>
      <c r="N43" s="83">
        <f>IF(N42/80&gt;0.45,0.5,N42/80)</f>
        <v>0</v>
      </c>
      <c r="P43" s="28"/>
    </row>
    <row r="44" spans="1:16" ht="15.75" customHeight="1" thickBot="1" x14ac:dyDescent="0.3">
      <c r="A44" s="28"/>
      <c r="P44" s="28"/>
    </row>
    <row r="45" spans="1:16" ht="30" customHeight="1" thickBot="1" x14ac:dyDescent="0.3">
      <c r="A45" s="28"/>
      <c r="B45" s="105" t="s">
        <v>58</v>
      </c>
      <c r="C45" s="105" t="s">
        <v>4</v>
      </c>
      <c r="D45" s="105" t="s">
        <v>56</v>
      </c>
      <c r="E45" s="106" t="s">
        <v>60</v>
      </c>
      <c r="F45" s="107" t="s">
        <v>59</v>
      </c>
      <c r="P45" s="28"/>
    </row>
    <row r="46" spans="1:16" ht="15.75" customHeight="1" x14ac:dyDescent="0.25">
      <c r="A46" s="28"/>
      <c r="B46" s="113"/>
      <c r="C46" s="114"/>
      <c r="D46" s="1"/>
      <c r="E46" s="115"/>
      <c r="F46" s="108">
        <f t="shared" ref="F46:F51" si="13">IF(C46&gt;0,(C46/D46)*40*0.89*E46,0)</f>
        <v>0</v>
      </c>
      <c r="P46" s="28"/>
    </row>
    <row r="47" spans="1:16" ht="15.75" customHeight="1" x14ac:dyDescent="0.25">
      <c r="A47" s="28"/>
      <c r="B47" s="116"/>
      <c r="C47" s="117"/>
      <c r="D47" s="3"/>
      <c r="E47" s="118"/>
      <c r="F47" s="108">
        <f t="shared" si="13"/>
        <v>0</v>
      </c>
      <c r="P47" s="28"/>
    </row>
    <row r="48" spans="1:16" ht="15.75" customHeight="1" x14ac:dyDescent="0.25">
      <c r="A48" s="28"/>
      <c r="B48" s="116"/>
      <c r="C48" s="117"/>
      <c r="D48" s="3"/>
      <c r="E48" s="118"/>
      <c r="F48" s="108">
        <f t="shared" si="13"/>
        <v>0</v>
      </c>
      <c r="P48" s="28"/>
    </row>
    <row r="49" spans="1:16" ht="15.75" customHeight="1" x14ac:dyDescent="0.25">
      <c r="A49" s="28"/>
      <c r="B49" s="116"/>
      <c r="C49" s="117"/>
      <c r="D49" s="3"/>
      <c r="E49" s="118"/>
      <c r="F49" s="108">
        <f t="shared" si="13"/>
        <v>0</v>
      </c>
      <c r="P49" s="28"/>
    </row>
    <row r="50" spans="1:16" ht="15.75" customHeight="1" x14ac:dyDescent="0.25">
      <c r="A50" s="28"/>
      <c r="B50" s="116"/>
      <c r="C50" s="117"/>
      <c r="D50" s="3"/>
      <c r="E50" s="118"/>
      <c r="F50" s="108">
        <f t="shared" si="13"/>
        <v>0</v>
      </c>
      <c r="P50" s="28"/>
    </row>
    <row r="51" spans="1:16" ht="15.75" customHeight="1" thickBot="1" x14ac:dyDescent="0.3">
      <c r="A51" s="28"/>
      <c r="B51" s="119"/>
      <c r="C51" s="120"/>
      <c r="D51" s="5"/>
      <c r="E51" s="121"/>
      <c r="F51" s="109">
        <f t="shared" si="13"/>
        <v>0</v>
      </c>
      <c r="P51" s="28"/>
    </row>
    <row r="52" spans="1:16" ht="15.75" customHeight="1" thickBot="1" x14ac:dyDescent="0.3">
      <c r="A52" s="28"/>
      <c r="E52"/>
      <c r="F52" s="110">
        <f>SUM(F46:F51)</f>
        <v>0</v>
      </c>
      <c r="P52" s="28"/>
    </row>
    <row r="53" spans="1:16" ht="15.75" customHeight="1" x14ac:dyDescent="0.25">
      <c r="A53" s="28"/>
      <c r="P53" s="28"/>
    </row>
    <row r="54" spans="1:16" ht="6.75" customHeight="1" x14ac:dyDescent="0.25">
      <c r="A54" s="28"/>
      <c r="B54" s="29"/>
      <c r="C54" s="29"/>
      <c r="D54" s="29"/>
      <c r="E54" s="30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6" spans="1:16" ht="6.75" customHeight="1" x14ac:dyDescent="0.25">
      <c r="A56" s="86"/>
      <c r="B56" s="87"/>
      <c r="C56" s="87"/>
      <c r="D56" s="87"/>
      <c r="E56" s="88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1:16" ht="19.5" thickBot="1" x14ac:dyDescent="0.35">
      <c r="A57" s="86"/>
      <c r="B57" s="31" t="s">
        <v>26</v>
      </c>
      <c r="C57" s="31"/>
      <c r="D57" s="31"/>
      <c r="P57" s="86"/>
    </row>
    <row r="58" spans="1:16" ht="15.75" thickBot="1" x14ac:dyDescent="0.3">
      <c r="A58" s="86"/>
      <c r="G58" s="153" t="s">
        <v>9</v>
      </c>
      <c r="H58" s="155"/>
      <c r="I58" s="32"/>
      <c r="P58" s="86"/>
    </row>
    <row r="59" spans="1:16" ht="15.75" thickBot="1" x14ac:dyDescent="0.3">
      <c r="A59" s="86"/>
      <c r="B59" s="33" t="s">
        <v>46</v>
      </c>
      <c r="C59" s="33" t="s">
        <v>43</v>
      </c>
      <c r="D59" s="33" t="s">
        <v>47</v>
      </c>
      <c r="E59" s="33" t="s">
        <v>2</v>
      </c>
      <c r="F59" s="33" t="s">
        <v>1</v>
      </c>
      <c r="G59" s="33" t="s">
        <v>3</v>
      </c>
      <c r="H59" s="33" t="s">
        <v>19</v>
      </c>
      <c r="I59" s="33"/>
      <c r="J59" s="33" t="s">
        <v>4</v>
      </c>
      <c r="K59" s="33" t="s">
        <v>51</v>
      </c>
      <c r="L59" s="33" t="s">
        <v>5</v>
      </c>
      <c r="M59" s="33" t="s">
        <v>6</v>
      </c>
      <c r="N59" s="33" t="s">
        <v>7</v>
      </c>
      <c r="O59" s="33" t="s">
        <v>8</v>
      </c>
      <c r="P59" s="86"/>
    </row>
    <row r="60" spans="1:16" ht="15.75" thickBot="1" x14ac:dyDescent="0.3">
      <c r="A60" s="86"/>
      <c r="B60" s="89"/>
      <c r="C60" s="90"/>
      <c r="D60" s="90"/>
      <c r="E60" s="91"/>
      <c r="F60" s="90"/>
      <c r="G60" s="90"/>
      <c r="H60" s="90"/>
      <c r="I60" s="90"/>
      <c r="J60" s="90"/>
      <c r="K60" s="92"/>
      <c r="L60" s="92">
        <f>E82</f>
        <v>0</v>
      </c>
      <c r="M60" s="92" t="s">
        <v>10</v>
      </c>
      <c r="N60" s="92" t="s">
        <v>11</v>
      </c>
      <c r="O60" s="71"/>
      <c r="P60" s="86"/>
    </row>
    <row r="61" spans="1:16" x14ac:dyDescent="0.25">
      <c r="A61" s="86"/>
      <c r="B61" s="38">
        <f>IF(ISBLANK(E61),0,1)</f>
        <v>0</v>
      </c>
      <c r="C61" s="9">
        <v>1</v>
      </c>
      <c r="D61" s="9" t="b">
        <v>0</v>
      </c>
      <c r="E61" s="1"/>
      <c r="F61" s="2"/>
      <c r="G61" s="1"/>
      <c r="H61" s="1"/>
      <c r="I61" s="36">
        <f>SUM(G61:H61)</f>
        <v>0</v>
      </c>
      <c r="J61" s="1"/>
      <c r="K61" s="75">
        <f t="shared" ref="K61:K80" si="14">IF($G$6=TRUE,0,IF(OR(C61=3,C61=4),J61,0))</f>
        <v>0</v>
      </c>
      <c r="L61" s="40">
        <f>IF(B61=TRUE,$E$82*SUM(G61:H61)*B61,$E$82*SUM(G61:H61)*D61)</f>
        <v>0</v>
      </c>
      <c r="M61" s="40">
        <f t="shared" ref="M61:M80" si="15">SUM(G61:H61)*1.2</f>
        <v>0</v>
      </c>
      <c r="N61" s="41">
        <f t="shared" ref="N61:N80" si="16">SUM(G61:H61)*J61*0.04</f>
        <v>0</v>
      </c>
      <c r="O61" s="42">
        <f>SUM(L61:N61)</f>
        <v>0</v>
      </c>
      <c r="P61" s="86"/>
    </row>
    <row r="62" spans="1:16" x14ac:dyDescent="0.25">
      <c r="A62" s="86"/>
      <c r="B62" s="43">
        <f>IF(ISBLANK(E62),0,IF(COUNTIF(E61:E61,E62)&gt;=1,0,1))</f>
        <v>0</v>
      </c>
      <c r="C62" s="10">
        <v>1</v>
      </c>
      <c r="D62" s="10" t="b">
        <v>0</v>
      </c>
      <c r="E62" s="3"/>
      <c r="F62" s="4"/>
      <c r="G62" s="3"/>
      <c r="H62" s="3"/>
      <c r="I62" s="12">
        <f>SUM(G62:H62)</f>
        <v>0</v>
      </c>
      <c r="J62" s="3"/>
      <c r="K62" s="75">
        <f t="shared" si="14"/>
        <v>0</v>
      </c>
      <c r="L62" s="45">
        <f>IF(B62=TRUE,$E$82*SUM(G62:H62)*B62,$E$82*SUM(G62:H62)*D62)</f>
        <v>0</v>
      </c>
      <c r="M62" s="45">
        <f t="shared" si="15"/>
        <v>0</v>
      </c>
      <c r="N62" s="46">
        <f t="shared" si="16"/>
        <v>0</v>
      </c>
      <c r="O62" s="47">
        <f t="shared" ref="O62:O81" si="17">SUM(L62:N62)</f>
        <v>0</v>
      </c>
      <c r="P62" s="86"/>
    </row>
    <row r="63" spans="1:16" x14ac:dyDescent="0.25">
      <c r="A63" s="86"/>
      <c r="B63" s="43">
        <f>IF(ISBLANK($E63),0,IF(COUNTIF($E$61:$E62,E63)&gt;=1,0,1))</f>
        <v>0</v>
      </c>
      <c r="C63" s="10">
        <v>1</v>
      </c>
      <c r="D63" s="10" t="b">
        <v>0</v>
      </c>
      <c r="E63" s="3"/>
      <c r="F63" s="4"/>
      <c r="G63" s="3"/>
      <c r="H63" s="3"/>
      <c r="I63" s="12">
        <f>SUM(G63:H63)</f>
        <v>0</v>
      </c>
      <c r="J63" s="3"/>
      <c r="K63" s="75">
        <f t="shared" si="14"/>
        <v>0</v>
      </c>
      <c r="L63" s="45">
        <f t="shared" ref="L63:L80" si="18">IF(B63=TRUE,$E$82*SUM(G63:H63)*B63,$E$82*SUM(G63:H63)*D63)</f>
        <v>0</v>
      </c>
      <c r="M63" s="45">
        <f t="shared" si="15"/>
        <v>0</v>
      </c>
      <c r="N63" s="46">
        <f t="shared" si="16"/>
        <v>0</v>
      </c>
      <c r="O63" s="47">
        <f t="shared" si="17"/>
        <v>0</v>
      </c>
      <c r="P63" s="86"/>
    </row>
    <row r="64" spans="1:16" x14ac:dyDescent="0.25">
      <c r="A64" s="86"/>
      <c r="B64" s="43">
        <f>IF(ISBLANK($E64),0,IF(COUNTIF($E$61:$E63,E64)&gt;=1,0,1))</f>
        <v>0</v>
      </c>
      <c r="C64" s="10">
        <v>1</v>
      </c>
      <c r="D64" s="10" t="b">
        <v>0</v>
      </c>
      <c r="E64" s="3"/>
      <c r="F64" s="4"/>
      <c r="G64" s="3"/>
      <c r="H64" s="3"/>
      <c r="I64" s="12">
        <f t="shared" ref="I64:I80" si="19">SUM(G64:H64)</f>
        <v>0</v>
      </c>
      <c r="J64" s="3"/>
      <c r="K64" s="75">
        <f t="shared" si="14"/>
        <v>0</v>
      </c>
      <c r="L64" s="45">
        <f t="shared" si="18"/>
        <v>0</v>
      </c>
      <c r="M64" s="45">
        <f t="shared" si="15"/>
        <v>0</v>
      </c>
      <c r="N64" s="46">
        <f t="shared" si="16"/>
        <v>0</v>
      </c>
      <c r="O64" s="47">
        <f t="shared" si="17"/>
        <v>0</v>
      </c>
      <c r="P64" s="86"/>
    </row>
    <row r="65" spans="1:16" x14ac:dyDescent="0.25">
      <c r="A65" s="86"/>
      <c r="B65" s="43">
        <f>IF(ISBLANK($E65),0,IF(COUNTIF($E$61:$E64,E65)&gt;=1,0,1))</f>
        <v>0</v>
      </c>
      <c r="C65" s="10">
        <v>1</v>
      </c>
      <c r="D65" s="10" t="b">
        <v>0</v>
      </c>
      <c r="E65" s="3"/>
      <c r="F65" s="4"/>
      <c r="G65" s="3"/>
      <c r="H65" s="3"/>
      <c r="I65" s="12">
        <f t="shared" ref="I65:I76" si="20">SUM(G65:H65)</f>
        <v>0</v>
      </c>
      <c r="J65" s="3"/>
      <c r="K65" s="75">
        <f t="shared" ref="K65:K76" si="21">IF($G$6=TRUE,0,IF(OR(C65=3,C65=4),J65,0))</f>
        <v>0</v>
      </c>
      <c r="L65" s="45">
        <f t="shared" si="18"/>
        <v>0</v>
      </c>
      <c r="M65" s="45">
        <f t="shared" ref="M65:M76" si="22">SUM(G65:H65)*1.2</f>
        <v>0</v>
      </c>
      <c r="N65" s="46">
        <f t="shared" ref="N65:N76" si="23">SUM(G65:H65)*J65*0.04</f>
        <v>0</v>
      </c>
      <c r="O65" s="47">
        <f t="shared" ref="O65:O76" si="24">SUM(L65:N65)</f>
        <v>0</v>
      </c>
      <c r="P65" s="86"/>
    </row>
    <row r="66" spans="1:16" x14ac:dyDescent="0.25">
      <c r="A66" s="86"/>
      <c r="B66" s="43">
        <f>IF(ISBLANK($E66),0,IF(COUNTIF($E$61:$E65,E66)&gt;=1,0,1))</f>
        <v>0</v>
      </c>
      <c r="C66" s="10">
        <v>1</v>
      </c>
      <c r="D66" s="10" t="b">
        <v>0</v>
      </c>
      <c r="E66" s="3"/>
      <c r="F66" s="4"/>
      <c r="G66" s="3"/>
      <c r="H66" s="3"/>
      <c r="I66" s="12">
        <f t="shared" si="20"/>
        <v>0</v>
      </c>
      <c r="J66" s="3"/>
      <c r="K66" s="75">
        <f t="shared" si="21"/>
        <v>0</v>
      </c>
      <c r="L66" s="45">
        <f t="shared" si="18"/>
        <v>0</v>
      </c>
      <c r="M66" s="45">
        <f t="shared" si="22"/>
        <v>0</v>
      </c>
      <c r="N66" s="46">
        <f t="shared" si="23"/>
        <v>0</v>
      </c>
      <c r="O66" s="47">
        <f t="shared" si="24"/>
        <v>0</v>
      </c>
      <c r="P66" s="86"/>
    </row>
    <row r="67" spans="1:16" x14ac:dyDescent="0.25">
      <c r="A67" s="86"/>
      <c r="B67" s="43">
        <f>IF(ISBLANK($E67),0,IF(COUNTIF($E$61:$E66,E67)&gt;=1,0,1))</f>
        <v>0</v>
      </c>
      <c r="C67" s="10">
        <v>1</v>
      </c>
      <c r="D67" s="10" t="b">
        <v>0</v>
      </c>
      <c r="E67" s="3"/>
      <c r="F67" s="4"/>
      <c r="G67" s="3"/>
      <c r="H67" s="3"/>
      <c r="I67" s="12">
        <f t="shared" si="20"/>
        <v>0</v>
      </c>
      <c r="J67" s="3"/>
      <c r="K67" s="75">
        <f t="shared" si="21"/>
        <v>0</v>
      </c>
      <c r="L67" s="45">
        <f t="shared" si="18"/>
        <v>0</v>
      </c>
      <c r="M67" s="45">
        <f t="shared" si="22"/>
        <v>0</v>
      </c>
      <c r="N67" s="46">
        <f t="shared" si="23"/>
        <v>0</v>
      </c>
      <c r="O67" s="47">
        <f t="shared" si="24"/>
        <v>0</v>
      </c>
      <c r="P67" s="86"/>
    </row>
    <row r="68" spans="1:16" x14ac:dyDescent="0.25">
      <c r="A68" s="86"/>
      <c r="B68" s="43">
        <f>IF(ISBLANK($E68),0,IF(COUNTIF($E$61:$E67,E68)&gt;=1,0,1))</f>
        <v>0</v>
      </c>
      <c r="C68" s="10">
        <v>1</v>
      </c>
      <c r="D68" s="10" t="b">
        <v>0</v>
      </c>
      <c r="E68" s="3"/>
      <c r="F68" s="4"/>
      <c r="G68" s="3"/>
      <c r="H68" s="3"/>
      <c r="I68" s="12">
        <f t="shared" si="20"/>
        <v>0</v>
      </c>
      <c r="J68" s="3"/>
      <c r="K68" s="75">
        <f t="shared" si="21"/>
        <v>0</v>
      </c>
      <c r="L68" s="45">
        <f t="shared" si="18"/>
        <v>0</v>
      </c>
      <c r="M68" s="45">
        <f t="shared" si="22"/>
        <v>0</v>
      </c>
      <c r="N68" s="46">
        <f t="shared" si="23"/>
        <v>0</v>
      </c>
      <c r="O68" s="47">
        <f t="shared" si="24"/>
        <v>0</v>
      </c>
      <c r="P68" s="86"/>
    </row>
    <row r="69" spans="1:16" x14ac:dyDescent="0.25">
      <c r="A69" s="86"/>
      <c r="B69" s="43">
        <f>IF(ISBLANK($E69),0,IF(COUNTIF($E$61:$E68,E69)&gt;=1,0,1))</f>
        <v>0</v>
      </c>
      <c r="C69" s="10">
        <v>1</v>
      </c>
      <c r="D69" s="10" t="b">
        <v>0</v>
      </c>
      <c r="E69" s="3"/>
      <c r="F69" s="4"/>
      <c r="G69" s="3"/>
      <c r="H69" s="3"/>
      <c r="I69" s="12">
        <f t="shared" si="20"/>
        <v>0</v>
      </c>
      <c r="J69" s="3"/>
      <c r="K69" s="75">
        <f t="shared" si="21"/>
        <v>0</v>
      </c>
      <c r="L69" s="45">
        <f t="shared" si="18"/>
        <v>0</v>
      </c>
      <c r="M69" s="45">
        <f t="shared" si="22"/>
        <v>0</v>
      </c>
      <c r="N69" s="46">
        <f t="shared" si="23"/>
        <v>0</v>
      </c>
      <c r="O69" s="47">
        <f t="shared" si="24"/>
        <v>0</v>
      </c>
      <c r="P69" s="86"/>
    </row>
    <row r="70" spans="1:16" x14ac:dyDescent="0.25">
      <c r="A70" s="86"/>
      <c r="B70" s="43">
        <f>IF(ISBLANK($E70),0,IF(COUNTIF($E$61:$E69,E70)&gt;=1,0,1))</f>
        <v>0</v>
      </c>
      <c r="C70" s="10">
        <v>1</v>
      </c>
      <c r="D70" s="10" t="b">
        <v>0</v>
      </c>
      <c r="E70" s="3"/>
      <c r="F70" s="4"/>
      <c r="G70" s="3"/>
      <c r="H70" s="3"/>
      <c r="I70" s="12">
        <f t="shared" si="20"/>
        <v>0</v>
      </c>
      <c r="J70" s="3"/>
      <c r="K70" s="75">
        <f t="shared" si="21"/>
        <v>0</v>
      </c>
      <c r="L70" s="45">
        <f t="shared" si="18"/>
        <v>0</v>
      </c>
      <c r="M70" s="45">
        <f t="shared" si="22"/>
        <v>0</v>
      </c>
      <c r="N70" s="46">
        <f t="shared" si="23"/>
        <v>0</v>
      </c>
      <c r="O70" s="47">
        <f t="shared" si="24"/>
        <v>0</v>
      </c>
      <c r="P70" s="86"/>
    </row>
    <row r="71" spans="1:16" x14ac:dyDescent="0.25">
      <c r="A71" s="86"/>
      <c r="B71" s="43">
        <f>IF(ISBLANK($E71),0,IF(COUNTIF($E$61:$E70,E71)&gt;=1,0,1))</f>
        <v>0</v>
      </c>
      <c r="C71" s="10">
        <v>1</v>
      </c>
      <c r="D71" s="10" t="b">
        <v>0</v>
      </c>
      <c r="E71" s="3"/>
      <c r="F71" s="4"/>
      <c r="G71" s="3"/>
      <c r="H71" s="3"/>
      <c r="I71" s="12">
        <f t="shared" si="20"/>
        <v>0</v>
      </c>
      <c r="J71" s="3"/>
      <c r="K71" s="75">
        <f t="shared" si="21"/>
        <v>0</v>
      </c>
      <c r="L71" s="45">
        <f t="shared" si="18"/>
        <v>0</v>
      </c>
      <c r="M71" s="45">
        <f t="shared" si="22"/>
        <v>0</v>
      </c>
      <c r="N71" s="46">
        <f t="shared" si="23"/>
        <v>0</v>
      </c>
      <c r="O71" s="47">
        <f t="shared" si="24"/>
        <v>0</v>
      </c>
      <c r="P71" s="86"/>
    </row>
    <row r="72" spans="1:16" x14ac:dyDescent="0.25">
      <c r="A72" s="86"/>
      <c r="B72" s="43">
        <f>IF(ISBLANK($E72),0,IF(COUNTIF($E$61:$E71,E72)&gt;=1,0,1))</f>
        <v>0</v>
      </c>
      <c r="C72" s="10">
        <v>1</v>
      </c>
      <c r="D72" s="10" t="b">
        <v>0</v>
      </c>
      <c r="E72" s="3"/>
      <c r="F72" s="4"/>
      <c r="G72" s="3"/>
      <c r="H72" s="3"/>
      <c r="I72" s="12">
        <f t="shared" si="20"/>
        <v>0</v>
      </c>
      <c r="J72" s="3"/>
      <c r="K72" s="75">
        <f t="shared" si="21"/>
        <v>0</v>
      </c>
      <c r="L72" s="45">
        <f t="shared" si="18"/>
        <v>0</v>
      </c>
      <c r="M72" s="45">
        <f t="shared" si="22"/>
        <v>0</v>
      </c>
      <c r="N72" s="46">
        <f t="shared" si="23"/>
        <v>0</v>
      </c>
      <c r="O72" s="47">
        <f t="shared" si="24"/>
        <v>0</v>
      </c>
      <c r="P72" s="86"/>
    </row>
    <row r="73" spans="1:16" x14ac:dyDescent="0.25">
      <c r="A73" s="86"/>
      <c r="B73" s="43">
        <f>IF(ISBLANK($E73),0,IF(COUNTIF($E$61:$E72,E73)&gt;=1,0,1))</f>
        <v>0</v>
      </c>
      <c r="C73" s="10">
        <v>1</v>
      </c>
      <c r="D73" s="10" t="b">
        <v>0</v>
      </c>
      <c r="E73" s="3"/>
      <c r="F73" s="4"/>
      <c r="G73" s="3"/>
      <c r="H73" s="3"/>
      <c r="I73" s="12">
        <f t="shared" si="20"/>
        <v>0</v>
      </c>
      <c r="J73" s="3"/>
      <c r="K73" s="75">
        <f t="shared" si="21"/>
        <v>0</v>
      </c>
      <c r="L73" s="45">
        <f t="shared" si="18"/>
        <v>0</v>
      </c>
      <c r="M73" s="45">
        <f t="shared" si="22"/>
        <v>0</v>
      </c>
      <c r="N73" s="46">
        <f t="shared" si="23"/>
        <v>0</v>
      </c>
      <c r="O73" s="47">
        <f t="shared" si="24"/>
        <v>0</v>
      </c>
      <c r="P73" s="86"/>
    </row>
    <row r="74" spans="1:16" x14ac:dyDescent="0.25">
      <c r="A74" s="86"/>
      <c r="B74" s="43">
        <f>IF(ISBLANK($E74),0,IF(COUNTIF($E$61:$E73,E74)&gt;=1,0,1))</f>
        <v>0</v>
      </c>
      <c r="C74" s="10">
        <v>1</v>
      </c>
      <c r="D74" s="10" t="b">
        <v>0</v>
      </c>
      <c r="E74" s="3"/>
      <c r="F74" s="4"/>
      <c r="G74" s="3"/>
      <c r="H74" s="3"/>
      <c r="I74" s="12">
        <f t="shared" si="20"/>
        <v>0</v>
      </c>
      <c r="J74" s="3"/>
      <c r="K74" s="75">
        <f t="shared" si="21"/>
        <v>0</v>
      </c>
      <c r="L74" s="45">
        <f t="shared" si="18"/>
        <v>0</v>
      </c>
      <c r="M74" s="45">
        <f t="shared" si="22"/>
        <v>0</v>
      </c>
      <c r="N74" s="46">
        <f t="shared" si="23"/>
        <v>0</v>
      </c>
      <c r="O74" s="47">
        <f t="shared" si="24"/>
        <v>0</v>
      </c>
      <c r="P74" s="86"/>
    </row>
    <row r="75" spans="1:16" x14ac:dyDescent="0.25">
      <c r="A75" s="86"/>
      <c r="B75" s="43">
        <f>IF(ISBLANK($E75),0,IF(COUNTIF($E$61:$E74,E75)&gt;=1,0,1))</f>
        <v>0</v>
      </c>
      <c r="C75" s="10">
        <v>1</v>
      </c>
      <c r="D75" s="10" t="b">
        <v>0</v>
      </c>
      <c r="E75" s="3"/>
      <c r="F75" s="4"/>
      <c r="G75" s="3"/>
      <c r="H75" s="3"/>
      <c r="I75" s="12">
        <f t="shared" si="20"/>
        <v>0</v>
      </c>
      <c r="J75" s="3"/>
      <c r="K75" s="75">
        <f t="shared" si="21"/>
        <v>0</v>
      </c>
      <c r="L75" s="45">
        <f t="shared" si="18"/>
        <v>0</v>
      </c>
      <c r="M75" s="45">
        <f t="shared" si="22"/>
        <v>0</v>
      </c>
      <c r="N75" s="46">
        <f t="shared" si="23"/>
        <v>0</v>
      </c>
      <c r="O75" s="47">
        <f t="shared" si="24"/>
        <v>0</v>
      </c>
      <c r="P75" s="86"/>
    </row>
    <row r="76" spans="1:16" x14ac:dyDescent="0.25">
      <c r="A76" s="86"/>
      <c r="B76" s="43">
        <f>IF(ISBLANK($E76),0,IF(COUNTIF($E$61:$E75,E76)&gt;=1,0,1))</f>
        <v>0</v>
      </c>
      <c r="C76" s="10">
        <v>1</v>
      </c>
      <c r="D76" s="10" t="b">
        <v>0</v>
      </c>
      <c r="E76" s="3"/>
      <c r="F76" s="4"/>
      <c r="G76" s="3"/>
      <c r="H76" s="3"/>
      <c r="I76" s="12">
        <f t="shared" si="20"/>
        <v>0</v>
      </c>
      <c r="J76" s="3"/>
      <c r="K76" s="75">
        <f t="shared" si="21"/>
        <v>0</v>
      </c>
      <c r="L76" s="45">
        <f t="shared" si="18"/>
        <v>0</v>
      </c>
      <c r="M76" s="45">
        <f t="shared" si="22"/>
        <v>0</v>
      </c>
      <c r="N76" s="46">
        <f t="shared" si="23"/>
        <v>0</v>
      </c>
      <c r="O76" s="47">
        <f t="shared" si="24"/>
        <v>0</v>
      </c>
      <c r="P76" s="86"/>
    </row>
    <row r="77" spans="1:16" x14ac:dyDescent="0.25">
      <c r="A77" s="86"/>
      <c r="B77" s="43">
        <f>IF(ISBLANK($E77),0,IF(COUNTIF($E$61:$E76,E77)&gt;=1,0,1))</f>
        <v>0</v>
      </c>
      <c r="C77" s="10">
        <v>1</v>
      </c>
      <c r="D77" s="10" t="b">
        <v>0</v>
      </c>
      <c r="E77" s="3"/>
      <c r="F77" s="4"/>
      <c r="G77" s="3"/>
      <c r="H77" s="3"/>
      <c r="I77" s="12">
        <f t="shared" si="19"/>
        <v>0</v>
      </c>
      <c r="J77" s="3"/>
      <c r="K77" s="75">
        <f t="shared" si="14"/>
        <v>0</v>
      </c>
      <c r="L77" s="45">
        <f t="shared" si="18"/>
        <v>0</v>
      </c>
      <c r="M77" s="45">
        <f t="shared" si="15"/>
        <v>0</v>
      </c>
      <c r="N77" s="46">
        <f t="shared" si="16"/>
        <v>0</v>
      </c>
      <c r="O77" s="47">
        <f t="shared" si="17"/>
        <v>0</v>
      </c>
      <c r="P77" s="86"/>
    </row>
    <row r="78" spans="1:16" x14ac:dyDescent="0.25">
      <c r="A78" s="86"/>
      <c r="B78" s="43">
        <f>IF(ISBLANK($E78),0,IF(COUNTIF($E$61:$E77,E78)&gt;=1,0,1))</f>
        <v>0</v>
      </c>
      <c r="C78" s="10">
        <v>1</v>
      </c>
      <c r="D78" s="10" t="b">
        <v>0</v>
      </c>
      <c r="E78" s="3"/>
      <c r="F78" s="4"/>
      <c r="G78" s="3"/>
      <c r="H78" s="3"/>
      <c r="I78" s="12">
        <f t="shared" si="19"/>
        <v>0</v>
      </c>
      <c r="J78" s="3"/>
      <c r="K78" s="75">
        <f t="shared" si="14"/>
        <v>0</v>
      </c>
      <c r="L78" s="45">
        <f t="shared" si="18"/>
        <v>0</v>
      </c>
      <c r="M78" s="45">
        <f t="shared" si="15"/>
        <v>0</v>
      </c>
      <c r="N78" s="46">
        <f t="shared" si="16"/>
        <v>0</v>
      </c>
      <c r="O78" s="47">
        <f t="shared" si="17"/>
        <v>0</v>
      </c>
      <c r="P78" s="86"/>
    </row>
    <row r="79" spans="1:16" x14ac:dyDescent="0.25">
      <c r="A79" s="86"/>
      <c r="B79" s="43">
        <f>IF(ISBLANK($E79),0,IF(COUNTIF($E$61:$E78,E79)&gt;=1,0,1))</f>
        <v>0</v>
      </c>
      <c r="C79" s="10">
        <v>1</v>
      </c>
      <c r="D79" s="10" t="b">
        <v>0</v>
      </c>
      <c r="E79" s="3"/>
      <c r="F79" s="4"/>
      <c r="G79" s="3"/>
      <c r="H79" s="3"/>
      <c r="I79" s="12">
        <f t="shared" si="19"/>
        <v>0</v>
      </c>
      <c r="J79" s="3"/>
      <c r="K79" s="75">
        <f t="shared" si="14"/>
        <v>0</v>
      </c>
      <c r="L79" s="45">
        <f t="shared" si="18"/>
        <v>0</v>
      </c>
      <c r="M79" s="45">
        <f t="shared" si="15"/>
        <v>0</v>
      </c>
      <c r="N79" s="46">
        <f t="shared" si="16"/>
        <v>0</v>
      </c>
      <c r="O79" s="47">
        <f t="shared" si="17"/>
        <v>0</v>
      </c>
      <c r="P79" s="86"/>
    </row>
    <row r="80" spans="1:16" ht="15.75" thickBot="1" x14ac:dyDescent="0.3">
      <c r="A80" s="86"/>
      <c r="B80" s="43">
        <f>IF(ISBLANK($E80),0,IF(COUNTIF($E$61:$E79,E80)&gt;=1,0,1))</f>
        <v>0</v>
      </c>
      <c r="C80" s="11">
        <v>1</v>
      </c>
      <c r="D80" s="11" t="b">
        <v>0</v>
      </c>
      <c r="E80" s="5"/>
      <c r="F80" s="6"/>
      <c r="G80" s="5"/>
      <c r="H80" s="5"/>
      <c r="I80" s="50">
        <f t="shared" si="19"/>
        <v>0</v>
      </c>
      <c r="J80" s="5"/>
      <c r="K80" s="75">
        <f t="shared" si="14"/>
        <v>0</v>
      </c>
      <c r="L80" s="45">
        <f t="shared" si="18"/>
        <v>0</v>
      </c>
      <c r="M80" s="45">
        <f t="shared" si="15"/>
        <v>0</v>
      </c>
      <c r="N80" s="46">
        <f t="shared" si="16"/>
        <v>0</v>
      </c>
      <c r="O80" s="47">
        <f t="shared" si="17"/>
        <v>0</v>
      </c>
      <c r="P80" s="86"/>
    </row>
    <row r="81" spans="1:16" ht="30.75" customHeight="1" thickBot="1" x14ac:dyDescent="0.3">
      <c r="A81" s="86"/>
      <c r="B81" s="160" t="s">
        <v>18</v>
      </c>
      <c r="C81" s="161"/>
      <c r="D81" s="161"/>
      <c r="E81" s="56">
        <f>IF(G6=TRUE,K6,SUM(IF(B61,1,0),IF(B62,1,0),IF(B63,1,0),IF(B64,1,0),IF(B65,1,0),IF(B66,1,0),IF(B67,1,0),IF(B68,1,0),IF(B69,1,0),IF(B70,1,0),IF(B71,1,0),IF(B72,1,0),IF(B73,1,0),IF(B74,1,0),IF(B75,1,0),IF(B76,1,0),IF(B77,1,0),IF(B78,1,0),IF(B79,1,0),IF(B80,1,0)))</f>
        <v>0</v>
      </c>
      <c r="F81" s="57"/>
      <c r="G81" s="162">
        <f>SUM(G61:H80)</f>
        <v>0</v>
      </c>
      <c r="H81" s="163"/>
      <c r="I81" s="94"/>
      <c r="J81" s="95">
        <f>SUM(J61:J80)</f>
        <v>0</v>
      </c>
      <c r="K81" s="103">
        <f>IF($G$6=TRUE,0, SUMIF(I61:I80,"&gt;=1",K61:K80))</f>
        <v>0</v>
      </c>
      <c r="L81" s="124">
        <f>SUM(L61:L80)</f>
        <v>0</v>
      </c>
      <c r="M81" s="125">
        <f>SUM(M61:M80)</f>
        <v>0</v>
      </c>
      <c r="N81" s="126">
        <f>SUM(N61:N80)</f>
        <v>0</v>
      </c>
      <c r="O81" s="127">
        <f t="shared" si="17"/>
        <v>0</v>
      </c>
      <c r="P81" s="86"/>
    </row>
    <row r="82" spans="1:16" ht="15.75" thickBot="1" x14ac:dyDescent="0.3">
      <c r="A82" s="86"/>
      <c r="B82" s="151" t="s">
        <v>17</v>
      </c>
      <c r="C82" s="152"/>
      <c r="D82" s="152"/>
      <c r="E82" s="64">
        <f>IF(E81=1,0.9,IF(E81=2,0.9,IF(E81=3,1.1,IF(E81&gt;=4,1.75,0))))</f>
        <v>0</v>
      </c>
      <c r="F82" s="65"/>
      <c r="G82" s="12"/>
      <c r="H82" s="12"/>
      <c r="I82" s="12"/>
      <c r="L82" s="66"/>
      <c r="M82" s="66"/>
      <c r="O82" s="67"/>
      <c r="P82" s="86"/>
    </row>
    <row r="83" spans="1:16" ht="15.75" thickBot="1" x14ac:dyDescent="0.3">
      <c r="A83" s="86"/>
      <c r="P83" s="86"/>
    </row>
    <row r="84" spans="1:16" ht="15.75" thickBot="1" x14ac:dyDescent="0.3">
      <c r="A84" s="86"/>
      <c r="B84" s="153" t="s">
        <v>21</v>
      </c>
      <c r="C84" s="154"/>
      <c r="D84" s="154"/>
      <c r="E84" s="155"/>
      <c r="F84" s="68" t="s">
        <v>14</v>
      </c>
      <c r="G84" s="153" t="s">
        <v>15</v>
      </c>
      <c r="H84" s="155"/>
      <c r="I84" s="32"/>
      <c r="K84" s="69" t="s">
        <v>53</v>
      </c>
      <c r="L84" s="70"/>
      <c r="M84" s="37">
        <f>I61*J61+I62*J62+I63*J63+I64*J64+I77*J77+I78*J78+I79*J79+I80*J80</f>
        <v>0</v>
      </c>
      <c r="N84" s="71"/>
      <c r="P84" s="86"/>
    </row>
    <row r="85" spans="1:16" x14ac:dyDescent="0.25">
      <c r="A85" s="86"/>
      <c r="B85" s="182"/>
      <c r="C85" s="183"/>
      <c r="D85" s="183"/>
      <c r="E85" s="183"/>
      <c r="F85" s="7"/>
      <c r="G85" s="184"/>
      <c r="H85" s="185"/>
      <c r="I85" s="73"/>
      <c r="K85" s="74" t="str">
        <f>CONCATENATE(Formules!A12,Plafond_PES)</f>
        <v>Bonification PES &gt; 415</v>
      </c>
      <c r="L85" s="101"/>
      <c r="M85" s="75">
        <f>IF(M84-Plafond_PES &gt; 0,M84-Plafond_PES,0)</f>
        <v>0</v>
      </c>
      <c r="N85" s="78">
        <f>M85*0.03</f>
        <v>0</v>
      </c>
      <c r="P85" s="86"/>
    </row>
    <row r="86" spans="1:16" x14ac:dyDescent="0.25">
      <c r="A86" s="86"/>
      <c r="B86" s="174"/>
      <c r="C86" s="175"/>
      <c r="D86" s="175"/>
      <c r="E86" s="175"/>
      <c r="F86" s="8"/>
      <c r="G86" s="176"/>
      <c r="H86" s="177"/>
      <c r="I86" s="73"/>
      <c r="K86" s="74" t="s">
        <v>12</v>
      </c>
      <c r="L86" s="101"/>
      <c r="M86" s="75">
        <f>IF((K81-160)&lt;1,0,K81-160)</f>
        <v>0</v>
      </c>
      <c r="N86" s="76">
        <f>(M86^2)*0.1</f>
        <v>0</v>
      </c>
      <c r="P86" s="86"/>
    </row>
    <row r="87" spans="1:16" ht="18.75" x14ac:dyDescent="0.3">
      <c r="A87" s="86"/>
      <c r="B87" s="174"/>
      <c r="C87" s="175"/>
      <c r="D87" s="175"/>
      <c r="E87" s="175"/>
      <c r="F87" s="8"/>
      <c r="G87" s="176"/>
      <c r="H87" s="177"/>
      <c r="I87" s="73"/>
      <c r="K87" s="74" t="s">
        <v>13</v>
      </c>
      <c r="L87" s="101"/>
      <c r="M87" s="75">
        <f>IF(K81&lt;75,0,K81)</f>
        <v>0</v>
      </c>
      <c r="N87" s="78">
        <f>M87*0.01</f>
        <v>0</v>
      </c>
      <c r="P87" s="86"/>
    </row>
    <row r="88" spans="1:16" x14ac:dyDescent="0.25">
      <c r="A88" s="86"/>
      <c r="B88" s="174"/>
      <c r="C88" s="175"/>
      <c r="D88" s="175"/>
      <c r="E88" s="175"/>
      <c r="F88" s="8"/>
      <c r="G88" s="176"/>
      <c r="H88" s="177"/>
      <c r="I88" s="73"/>
      <c r="K88" s="74" t="s">
        <v>16</v>
      </c>
      <c r="L88" s="101"/>
      <c r="M88" s="101"/>
      <c r="N88" s="76">
        <f>F91*40+G91*40</f>
        <v>0</v>
      </c>
      <c r="P88" s="86"/>
    </row>
    <row r="89" spans="1:16" ht="15.75" thickBot="1" x14ac:dyDescent="0.3">
      <c r="A89" s="86"/>
      <c r="B89" s="174"/>
      <c r="C89" s="175"/>
      <c r="D89" s="175"/>
      <c r="E89" s="175"/>
      <c r="F89" s="8"/>
      <c r="G89" s="176"/>
      <c r="H89" s="177"/>
      <c r="I89" s="73"/>
      <c r="K89" s="172" t="s">
        <v>57</v>
      </c>
      <c r="L89" s="173"/>
      <c r="M89" s="173"/>
      <c r="N89" s="81">
        <f>F100</f>
        <v>0</v>
      </c>
      <c r="P89" s="86"/>
    </row>
    <row r="90" spans="1:16" ht="16.5" thickBot="1" x14ac:dyDescent="0.3">
      <c r="A90" s="86"/>
      <c r="B90" s="178"/>
      <c r="C90" s="179"/>
      <c r="D90" s="179"/>
      <c r="E90" s="179"/>
      <c r="F90" s="5"/>
      <c r="G90" s="180"/>
      <c r="H90" s="181"/>
      <c r="I90" s="73"/>
      <c r="K90" s="147" t="s">
        <v>35</v>
      </c>
      <c r="L90" s="148"/>
      <c r="M90" s="148"/>
      <c r="N90" s="82">
        <f>SUM(N85:N88,O81)</f>
        <v>0</v>
      </c>
      <c r="P90" s="86"/>
    </row>
    <row r="91" spans="1:16" ht="16.5" thickBot="1" x14ac:dyDescent="0.3">
      <c r="A91" s="86"/>
      <c r="F91" s="84">
        <f>SUM(F85:F90)</f>
        <v>0</v>
      </c>
      <c r="G91" s="132">
        <f>SUM(G85:H90)</f>
        <v>0</v>
      </c>
      <c r="H91" s="133"/>
      <c r="I91" s="85"/>
      <c r="K91" s="149" t="s">
        <v>36</v>
      </c>
      <c r="L91" s="150"/>
      <c r="M91" s="150"/>
      <c r="N91" s="83">
        <f>IF(N90/80&gt;0.45,0.5,N90/80)</f>
        <v>0</v>
      </c>
      <c r="P91" s="86"/>
    </row>
    <row r="92" spans="1:16" ht="15.75" customHeight="1" thickBot="1" x14ac:dyDescent="0.3">
      <c r="A92" s="86"/>
      <c r="P92" s="86"/>
    </row>
    <row r="93" spans="1:16" ht="36.75" customHeight="1" thickBot="1" x14ac:dyDescent="0.3">
      <c r="A93" s="86"/>
      <c r="B93" s="105" t="s">
        <v>58</v>
      </c>
      <c r="C93" s="105" t="s">
        <v>4</v>
      </c>
      <c r="D93" s="105" t="s">
        <v>56</v>
      </c>
      <c r="E93" s="106" t="s">
        <v>60</v>
      </c>
      <c r="F93" s="107" t="s">
        <v>59</v>
      </c>
      <c r="P93" s="86"/>
    </row>
    <row r="94" spans="1:16" ht="15.75" customHeight="1" x14ac:dyDescent="0.25">
      <c r="A94" s="86"/>
      <c r="B94" s="113"/>
      <c r="C94" s="114"/>
      <c r="D94" s="1"/>
      <c r="E94" s="115"/>
      <c r="F94" s="108">
        <f t="shared" ref="F94:F99" si="25">IF(C94&gt;0,(C94/D94)*40*0.89*E94,0)</f>
        <v>0</v>
      </c>
      <c r="P94" s="86"/>
    </row>
    <row r="95" spans="1:16" ht="15.75" customHeight="1" x14ac:dyDescent="0.25">
      <c r="A95" s="86"/>
      <c r="B95" s="116"/>
      <c r="C95" s="117"/>
      <c r="D95" s="3"/>
      <c r="E95" s="118"/>
      <c r="F95" s="108">
        <f t="shared" si="25"/>
        <v>0</v>
      </c>
      <c r="P95" s="86"/>
    </row>
    <row r="96" spans="1:16" ht="15.75" customHeight="1" x14ac:dyDescent="0.25">
      <c r="A96" s="86"/>
      <c r="B96" s="116"/>
      <c r="C96" s="117"/>
      <c r="D96" s="3"/>
      <c r="E96" s="118"/>
      <c r="F96" s="108">
        <f t="shared" si="25"/>
        <v>0</v>
      </c>
      <c r="P96" s="86"/>
    </row>
    <row r="97" spans="1:16" ht="15.75" customHeight="1" x14ac:dyDescent="0.25">
      <c r="A97" s="86"/>
      <c r="B97" s="116"/>
      <c r="C97" s="117"/>
      <c r="D97" s="3"/>
      <c r="E97" s="118"/>
      <c r="F97" s="108">
        <f t="shared" si="25"/>
        <v>0</v>
      </c>
      <c r="P97" s="86"/>
    </row>
    <row r="98" spans="1:16" ht="15.75" customHeight="1" x14ac:dyDescent="0.25">
      <c r="A98" s="86"/>
      <c r="B98" s="116"/>
      <c r="C98" s="117"/>
      <c r="D98" s="3"/>
      <c r="E98" s="118"/>
      <c r="F98" s="108">
        <f t="shared" si="25"/>
        <v>0</v>
      </c>
      <c r="P98" s="86"/>
    </row>
    <row r="99" spans="1:16" ht="15.75" customHeight="1" thickBot="1" x14ac:dyDescent="0.3">
      <c r="A99" s="86"/>
      <c r="B99" s="119"/>
      <c r="C99" s="120"/>
      <c r="D99" s="5"/>
      <c r="E99" s="121"/>
      <c r="F99" s="109">
        <f t="shared" si="25"/>
        <v>0</v>
      </c>
      <c r="P99" s="86"/>
    </row>
    <row r="100" spans="1:16" ht="15.75" customHeight="1" thickBot="1" x14ac:dyDescent="0.3">
      <c r="A100" s="86"/>
      <c r="E100"/>
      <c r="F100" s="110">
        <f>SUM(F94:F99)</f>
        <v>0</v>
      </c>
      <c r="P100" s="86"/>
    </row>
    <row r="101" spans="1:16" ht="15.75" customHeight="1" x14ac:dyDescent="0.25">
      <c r="A101" s="86"/>
      <c r="P101" s="86"/>
    </row>
    <row r="102" spans="1:16" ht="6.75" customHeight="1" x14ac:dyDescent="0.25">
      <c r="A102" s="86"/>
      <c r="B102" s="87"/>
      <c r="C102" s="87"/>
      <c r="D102" s="87"/>
      <c r="E102" s="88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</sheetData>
  <mergeCells count="51">
    <mergeCell ref="B1:O1"/>
    <mergeCell ref="G42:H42"/>
    <mergeCell ref="G3:J3"/>
    <mergeCell ref="G36:H36"/>
    <mergeCell ref="B36:E36"/>
    <mergeCell ref="G37:H37"/>
    <mergeCell ref="B41:E41"/>
    <mergeCell ref="B42:E42"/>
    <mergeCell ref="G38:H38"/>
    <mergeCell ref="G39:H39"/>
    <mergeCell ref="G40:H40"/>
    <mergeCell ref="G41:H41"/>
    <mergeCell ref="B40:E40"/>
    <mergeCell ref="E5:F6"/>
    <mergeCell ref="B37:E37"/>
    <mergeCell ref="B38:E38"/>
    <mergeCell ref="B81:D81"/>
    <mergeCell ref="B82:D82"/>
    <mergeCell ref="B39:E39"/>
    <mergeCell ref="G10:H10"/>
    <mergeCell ref="G33:H33"/>
    <mergeCell ref="B33:D33"/>
    <mergeCell ref="B34:D34"/>
    <mergeCell ref="B89:E89"/>
    <mergeCell ref="G89:H89"/>
    <mergeCell ref="B90:E90"/>
    <mergeCell ref="G90:H90"/>
    <mergeCell ref="B84:E84"/>
    <mergeCell ref="G84:H84"/>
    <mergeCell ref="B85:E85"/>
    <mergeCell ref="G85:H85"/>
    <mergeCell ref="B86:E86"/>
    <mergeCell ref="G86:H86"/>
    <mergeCell ref="B87:E87"/>
    <mergeCell ref="G87:H87"/>
    <mergeCell ref="B88:E88"/>
    <mergeCell ref="G88:H88"/>
    <mergeCell ref="K91:M91"/>
    <mergeCell ref="H6:J6"/>
    <mergeCell ref="H5:K5"/>
    <mergeCell ref="K90:M90"/>
    <mergeCell ref="G58:H58"/>
    <mergeCell ref="G81:H81"/>
    <mergeCell ref="K40:M40"/>
    <mergeCell ref="K42:M42"/>
    <mergeCell ref="K37:L37"/>
    <mergeCell ref="K43:M43"/>
    <mergeCell ref="G43:H43"/>
    <mergeCell ref="K41:M41"/>
    <mergeCell ref="K89:M89"/>
    <mergeCell ref="G91:H91"/>
  </mergeCells>
  <conditionalFormatting sqref="O30:O33 J13:O29 J30:N32">
    <cfRule type="cellIs" dxfId="14" priority="25" operator="between">
      <formula>0.01</formula>
      <formula>100</formula>
    </cfRule>
  </conditionalFormatting>
  <conditionalFormatting sqref="F33:I33 L33:N33 J81:K81">
    <cfRule type="cellIs" dxfId="13" priority="21" operator="between">
      <formula>0.01</formula>
      <formula>400</formula>
    </cfRule>
  </conditionalFormatting>
  <conditionalFormatting sqref="J78:J80 M61:N80">
    <cfRule type="cellIs" dxfId="12" priority="20" operator="between">
      <formula>0.01</formula>
      <formula>100</formula>
    </cfRule>
  </conditionalFormatting>
  <conditionalFormatting sqref="F81:I81 L81:N81">
    <cfRule type="cellIs" dxfId="11" priority="19" operator="between">
      <formula>0.01</formula>
      <formula>400</formula>
    </cfRule>
  </conditionalFormatting>
  <conditionalFormatting sqref="O61:O81">
    <cfRule type="cellIs" dxfId="10" priority="16" operator="between">
      <formula>0.01</formula>
      <formula>100</formula>
    </cfRule>
  </conditionalFormatting>
  <conditionalFormatting sqref="J33:K33">
    <cfRule type="cellIs" dxfId="9" priority="13" operator="between">
      <formula>0.01</formula>
      <formula>1000</formula>
    </cfRule>
  </conditionalFormatting>
  <conditionalFormatting sqref="B13:B32">
    <cfRule type="cellIs" dxfId="8" priority="12" operator="greaterThan">
      <formula>0</formula>
    </cfRule>
  </conditionalFormatting>
  <conditionalFormatting sqref="B61:B80">
    <cfRule type="cellIs" dxfId="7" priority="10" operator="greaterThan">
      <formula>0</formula>
    </cfRule>
  </conditionalFormatting>
  <conditionalFormatting sqref="H6:K6 H5">
    <cfRule type="expression" dxfId="6" priority="9">
      <formula>$G$6</formula>
    </cfRule>
  </conditionalFormatting>
  <conditionalFormatting sqref="J61:J77">
    <cfRule type="cellIs" dxfId="5" priority="8" operator="between">
      <formula>0.01</formula>
      <formula>100</formula>
    </cfRule>
  </conditionalFormatting>
  <conditionalFormatting sqref="K61:K80">
    <cfRule type="cellIs" dxfId="4" priority="7" operator="between">
      <formula>0.01</formula>
      <formula>100</formula>
    </cfRule>
  </conditionalFormatting>
  <conditionalFormatting sqref="F94:F99">
    <cfRule type="cellIs" dxfId="3" priority="4" operator="greaterThan">
      <formula>0</formula>
    </cfRule>
  </conditionalFormatting>
  <conditionalFormatting sqref="F46:F51">
    <cfRule type="cellIs" dxfId="2" priority="3" operator="greaterThan">
      <formula>0</formula>
    </cfRule>
  </conditionalFormatting>
  <conditionalFormatting sqref="L61">
    <cfRule type="cellIs" dxfId="1" priority="2" operator="between">
      <formula>0.01</formula>
      <formula>100</formula>
    </cfRule>
  </conditionalFormatting>
  <conditionalFormatting sqref="L62:L80">
    <cfRule type="cellIs" dxfId="0" priority="1" operator="between">
      <formula>0.01</formula>
      <formula>100</formula>
    </cfRule>
  </conditionalFormatting>
  <printOptions horizontalCentered="1" verticalCentered="1"/>
  <pageMargins left="0.31496062992125984" right="0.31496062992125984" top="0.74803149606299213" bottom="0.74803149606299213" header="0.31496062992125984" footer="0.31496062992125984"/>
  <pageSetup scale="42" orientation="portrait" horizontalDpi="4294967293" r:id="rId1"/>
  <ignoredErrors>
    <ignoredError sqref="M77:M80 M30:M32 M13:M17 M61:M64" formulaRange="1"/>
    <ignoredError sqref="B13:B17 B61:B6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4" name="Drop Down 20">
              <controlPr defaultSize="0" autoLine="0" autoPict="0">
                <anchor moveWithCells="1">
                  <from>
                    <xdr:col>4</xdr:col>
                    <xdr:colOff>76200</xdr:colOff>
                    <xdr:row>8</xdr:row>
                    <xdr:rowOff>38100</xdr:rowOff>
                  </from>
                  <to>
                    <xdr:col>4</xdr:col>
                    <xdr:colOff>904875</xdr:colOff>
                    <xdr:row>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Drop Down 29">
              <controlPr defaultSize="0" autoLine="0" autoPict="0">
                <anchor moveWithCells="1">
                  <from>
                    <xdr:col>4</xdr:col>
                    <xdr:colOff>76200</xdr:colOff>
                    <xdr:row>56</xdr:row>
                    <xdr:rowOff>38100</xdr:rowOff>
                  </from>
                  <to>
                    <xdr:col>4</xdr:col>
                    <xdr:colOff>904875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Drop Down 31">
              <controlPr defaultSize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2</xdr:col>
                    <xdr:colOff>1133475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11</xdr:row>
                    <xdr:rowOff>180975</xdr:rowOff>
                  </from>
                  <to>
                    <xdr:col>3</xdr:col>
                    <xdr:colOff>704850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8" name="Drop Down 71">
              <controlPr defaultSize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1133475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9" name="Drop Down 72">
              <controlPr defaultSize="0" autoLine="0" autoPict="0">
                <anchor moveWithCells="1">
                  <from>
                    <xdr:col>2</xdr:col>
                    <xdr:colOff>0</xdr:colOff>
                    <xdr:row>14</xdr:row>
                    <xdr:rowOff>9525</xdr:rowOff>
                  </from>
                  <to>
                    <xdr:col>2</xdr:col>
                    <xdr:colOff>1133475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0" name="Drop Down 73">
              <controlPr defaultSize="0" autoLine="0" autoPict="0">
                <anchor moveWithCells="1">
                  <from>
                    <xdr:col>2</xdr:col>
                    <xdr:colOff>0</xdr:colOff>
                    <xdr:row>15</xdr:row>
                    <xdr:rowOff>9525</xdr:rowOff>
                  </from>
                  <to>
                    <xdr:col>2</xdr:col>
                    <xdr:colOff>1133475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1" name="Drop Down 74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1133475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2" name="Drop Down 75">
              <controlPr defaultSize="0" autoLine="0" autoPict="0">
                <anchor moveWithCells="1">
                  <from>
                    <xdr:col>2</xdr:col>
                    <xdr:colOff>0</xdr:colOff>
                    <xdr:row>29</xdr:row>
                    <xdr:rowOff>9525</xdr:rowOff>
                  </from>
                  <to>
                    <xdr:col>2</xdr:col>
                    <xdr:colOff>1133475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3" name="Drop Down 76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9525</xdr:rowOff>
                  </from>
                  <to>
                    <xdr:col>2</xdr:col>
                    <xdr:colOff>1133475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4" name="Drop Down 77">
              <controlPr defaultSize="0" autoLine="0" autoPict="0">
                <anchor moveWithCells="1">
                  <from>
                    <xdr:col>2</xdr:col>
                    <xdr:colOff>0</xdr:colOff>
                    <xdr:row>30</xdr:row>
                    <xdr:rowOff>171450</xdr:rowOff>
                  </from>
                  <to>
                    <xdr:col>2</xdr:col>
                    <xdr:colOff>1133475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5" name="Check Box 80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13</xdr:row>
                    <xdr:rowOff>180975</xdr:rowOff>
                  </from>
                  <to>
                    <xdr:col>3</xdr:col>
                    <xdr:colOff>704850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16" name="Check Box 81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12</xdr:row>
                    <xdr:rowOff>180975</xdr:rowOff>
                  </from>
                  <to>
                    <xdr:col>3</xdr:col>
                    <xdr:colOff>704850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17" name="Check Box 82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14</xdr:row>
                    <xdr:rowOff>180975</xdr:rowOff>
                  </from>
                  <to>
                    <xdr:col>3</xdr:col>
                    <xdr:colOff>704850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8" name="Check Box 83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15</xdr:row>
                    <xdr:rowOff>190500</xdr:rowOff>
                  </from>
                  <to>
                    <xdr:col>3</xdr:col>
                    <xdr:colOff>704850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9" name="Check Box 84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28</xdr:row>
                    <xdr:rowOff>171450</xdr:rowOff>
                  </from>
                  <to>
                    <xdr:col>3</xdr:col>
                    <xdr:colOff>704850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0" name="Check Box 85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29</xdr:row>
                    <xdr:rowOff>180975</xdr:rowOff>
                  </from>
                  <to>
                    <xdr:col>3</xdr:col>
                    <xdr:colOff>695325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1" name="Check Box 86">
              <controlPr locked="0" defaultSize="0" autoFill="0" autoLine="0" autoPict="0">
                <anchor moveWithCells="1">
                  <from>
                    <xdr:col>3</xdr:col>
                    <xdr:colOff>390525</xdr:colOff>
                    <xdr:row>30</xdr:row>
                    <xdr:rowOff>180975</xdr:rowOff>
                  </from>
                  <to>
                    <xdr:col>3</xdr:col>
                    <xdr:colOff>695325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2" name="Drop Down 88">
              <controlPr defaultSize="0" autoLine="0" autoPict="0">
                <anchor moveWithCells="1">
                  <from>
                    <xdr:col>2</xdr:col>
                    <xdr:colOff>0</xdr:colOff>
                    <xdr:row>60</xdr:row>
                    <xdr:rowOff>9525</xdr:rowOff>
                  </from>
                  <to>
                    <xdr:col>2</xdr:col>
                    <xdr:colOff>1133475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59</xdr:row>
                    <xdr:rowOff>180975</xdr:rowOff>
                  </from>
                  <to>
                    <xdr:col>3</xdr:col>
                    <xdr:colOff>676275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Drop Down 91">
              <controlPr defaultSize="0" autoLine="0" autoPict="0">
                <anchor moveWithCells="1">
                  <from>
                    <xdr:col>2</xdr:col>
                    <xdr:colOff>0</xdr:colOff>
                    <xdr:row>61</xdr:row>
                    <xdr:rowOff>9525</xdr:rowOff>
                  </from>
                  <to>
                    <xdr:col>2</xdr:col>
                    <xdr:colOff>1133475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Drop Down 92">
              <controlPr defaultSize="0" autoLine="0" autoPict="0">
                <anchor moveWithCells="1">
                  <from>
                    <xdr:col>2</xdr:col>
                    <xdr:colOff>0</xdr:colOff>
                    <xdr:row>62</xdr:row>
                    <xdr:rowOff>9525</xdr:rowOff>
                  </from>
                  <to>
                    <xdr:col>2</xdr:col>
                    <xdr:colOff>1133475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Drop Down 93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7" name="Drop Down 94">
              <controlPr defaultSize="0" autoLine="0" autoPict="0">
                <anchor moveWithCells="1">
                  <from>
                    <xdr:col>2</xdr:col>
                    <xdr:colOff>0</xdr:colOff>
                    <xdr:row>76</xdr:row>
                    <xdr:rowOff>9525</xdr:rowOff>
                  </from>
                  <to>
                    <xdr:col>2</xdr:col>
                    <xdr:colOff>1133475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8" name="Drop Down 95">
              <controlPr defaultSize="0" autoLine="0" autoPict="0">
                <anchor moveWithCells="1">
                  <from>
                    <xdr:col>2</xdr:col>
                    <xdr:colOff>0</xdr:colOff>
                    <xdr:row>77</xdr:row>
                    <xdr:rowOff>9525</xdr:rowOff>
                  </from>
                  <to>
                    <xdr:col>2</xdr:col>
                    <xdr:colOff>1133475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9" name="Drop Down 96">
              <controlPr defaultSize="0" autoLine="0" autoPict="0">
                <anchor moveWithCells="1">
                  <from>
                    <xdr:col>2</xdr:col>
                    <xdr:colOff>0</xdr:colOff>
                    <xdr:row>78</xdr:row>
                    <xdr:rowOff>9525</xdr:rowOff>
                  </from>
                  <to>
                    <xdr:col>2</xdr:col>
                    <xdr:colOff>1133475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30" name="Drop Down 97">
              <controlPr defaultSize="0" autoLine="0" autoPict="0">
                <anchor moveWithCells="1">
                  <from>
                    <xdr:col>2</xdr:col>
                    <xdr:colOff>0</xdr:colOff>
                    <xdr:row>78</xdr:row>
                    <xdr:rowOff>180975</xdr:rowOff>
                  </from>
                  <to>
                    <xdr:col>2</xdr:col>
                    <xdr:colOff>1133475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1" name="Check Box 9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60</xdr:row>
                    <xdr:rowOff>180975</xdr:rowOff>
                  </from>
                  <to>
                    <xdr:col>3</xdr:col>
                    <xdr:colOff>676275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2" name="Check Box 9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61</xdr:row>
                    <xdr:rowOff>171450</xdr:rowOff>
                  </from>
                  <to>
                    <xdr:col>3</xdr:col>
                    <xdr:colOff>676275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3" name="Check Box 10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63</xdr:row>
                    <xdr:rowOff>0</xdr:rowOff>
                  </from>
                  <to>
                    <xdr:col>3</xdr:col>
                    <xdr:colOff>676275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4" name="Check Box 10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63</xdr:row>
                    <xdr:rowOff>171450</xdr:rowOff>
                  </from>
                  <to>
                    <xdr:col>3</xdr:col>
                    <xdr:colOff>676275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5" name="Check Box 10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76</xdr:row>
                    <xdr:rowOff>161925</xdr:rowOff>
                  </from>
                  <to>
                    <xdr:col>3</xdr:col>
                    <xdr:colOff>676275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36" name="Check Box 103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77</xdr:row>
                    <xdr:rowOff>171450</xdr:rowOff>
                  </from>
                  <to>
                    <xdr:col>3</xdr:col>
                    <xdr:colOff>676275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37" name="Check Box 104">
              <controlPr locked="0" defaultSize="0" autoFill="0" autoLine="0" autoPict="0">
                <anchor moveWithCells="1">
                  <from>
                    <xdr:col>3</xdr:col>
                    <xdr:colOff>371475</xdr:colOff>
                    <xdr:row>79</xdr:row>
                    <xdr:rowOff>0</xdr:rowOff>
                  </from>
                  <to>
                    <xdr:col>3</xdr:col>
                    <xdr:colOff>676275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8" name="Check Box 106">
              <controlPr locked="0" defaultSize="0" autoFill="0" autoLine="0" autoPict="0">
                <anchor moveWithCells="1">
                  <from>
                    <xdr:col>5</xdr:col>
                    <xdr:colOff>2057400</xdr:colOff>
                    <xdr:row>4</xdr:row>
                    <xdr:rowOff>171450</xdr:rowOff>
                  </from>
                  <to>
                    <xdr:col>6</xdr:col>
                    <xdr:colOff>38100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9" name="Check Box 107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190500</xdr:rowOff>
                  </from>
                  <to>
                    <xdr:col>3</xdr:col>
                    <xdr:colOff>704850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40" name="Check Box 108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17</xdr:row>
                    <xdr:rowOff>190500</xdr:rowOff>
                  </from>
                  <to>
                    <xdr:col>3</xdr:col>
                    <xdr:colOff>704850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1" name="Check Box 109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190500</xdr:rowOff>
                  </from>
                  <to>
                    <xdr:col>3</xdr:col>
                    <xdr:colOff>704850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2" name="Check Box 110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19</xdr:row>
                    <xdr:rowOff>190500</xdr:rowOff>
                  </from>
                  <to>
                    <xdr:col>3</xdr:col>
                    <xdr:colOff>704850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43" name="Check Box 111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20</xdr:row>
                    <xdr:rowOff>190500</xdr:rowOff>
                  </from>
                  <to>
                    <xdr:col>3</xdr:col>
                    <xdr:colOff>704850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4" name="Check Box 112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21</xdr:row>
                    <xdr:rowOff>190500</xdr:rowOff>
                  </from>
                  <to>
                    <xdr:col>3</xdr:col>
                    <xdr:colOff>704850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5" name="Check Box 113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22</xdr:row>
                    <xdr:rowOff>190500</xdr:rowOff>
                  </from>
                  <to>
                    <xdr:col>3</xdr:col>
                    <xdr:colOff>704850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46" name="Check Box 114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23</xdr:row>
                    <xdr:rowOff>190500</xdr:rowOff>
                  </from>
                  <to>
                    <xdr:col>3</xdr:col>
                    <xdr:colOff>704850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7" name="Check Box 115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24</xdr:row>
                    <xdr:rowOff>190500</xdr:rowOff>
                  </from>
                  <to>
                    <xdr:col>3</xdr:col>
                    <xdr:colOff>704850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8" name="Check Box 116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25</xdr:row>
                    <xdr:rowOff>190500</xdr:rowOff>
                  </from>
                  <to>
                    <xdr:col>3</xdr:col>
                    <xdr:colOff>704850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9" name="Check Box 117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26</xdr:row>
                    <xdr:rowOff>190500</xdr:rowOff>
                  </from>
                  <to>
                    <xdr:col>3</xdr:col>
                    <xdr:colOff>704850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50" name="Check Box 118">
              <controlPr locked="0" defaultSize="0" autoFill="0" autoLine="0" autoPict="0">
                <anchor moveWithCells="1">
                  <from>
                    <xdr:col>3</xdr:col>
                    <xdr:colOff>400050</xdr:colOff>
                    <xdr:row>27</xdr:row>
                    <xdr:rowOff>190500</xdr:rowOff>
                  </from>
                  <to>
                    <xdr:col>3</xdr:col>
                    <xdr:colOff>704850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51" name="Drop Down 119">
              <controlPr defaultSize="0" autoLine="0" autoPict="0">
                <anchor moveWithCells="1">
                  <from>
                    <xdr:col>2</xdr:col>
                    <xdr:colOff>0</xdr:colOff>
                    <xdr:row>16</xdr:row>
                    <xdr:rowOff>9525</xdr:rowOff>
                  </from>
                  <to>
                    <xdr:col>2</xdr:col>
                    <xdr:colOff>1133475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52" name="Drop Down 120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2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53" name="Drop Down 121">
              <controlPr defaultSize="0" autoLine="0" autoPict="0">
                <anchor moveWithCells="1">
                  <from>
                    <xdr:col>2</xdr:col>
                    <xdr:colOff>0</xdr:colOff>
                    <xdr:row>17</xdr:row>
                    <xdr:rowOff>9525</xdr:rowOff>
                  </from>
                  <to>
                    <xdr:col>2</xdr:col>
                    <xdr:colOff>1133475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54" name="Drop Down 122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55" name="Drop Down 123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6" name="Drop Down 124">
              <controlPr defaultSize="0" autoLine="0" autoPict="0">
                <anchor moveWithCells="1">
                  <from>
                    <xdr:col>2</xdr:col>
                    <xdr:colOff>0</xdr:colOff>
                    <xdr:row>18</xdr:row>
                    <xdr:rowOff>9525</xdr:rowOff>
                  </from>
                  <to>
                    <xdr:col>2</xdr:col>
                    <xdr:colOff>1133475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7" name="Drop Down 125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2</xdr:col>
                    <xdr:colOff>1133475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58" name="Drop Down 126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2</xdr:col>
                    <xdr:colOff>1133475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59" name="Drop Down 127">
              <controlPr defaultSize="0" autoLine="0" autoPict="0">
                <anchor moveWithCells="1">
                  <from>
                    <xdr:col>2</xdr:col>
                    <xdr:colOff>0</xdr:colOff>
                    <xdr:row>19</xdr:row>
                    <xdr:rowOff>9525</xdr:rowOff>
                  </from>
                  <to>
                    <xdr:col>2</xdr:col>
                    <xdr:colOff>1133475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60" name="Drop Down 128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9525</xdr:rowOff>
                  </from>
                  <to>
                    <xdr:col>2</xdr:col>
                    <xdr:colOff>1133475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61" name="Drop Down 129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9525</xdr:rowOff>
                  </from>
                  <to>
                    <xdr:col>2</xdr:col>
                    <xdr:colOff>1133475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2" name="Drop Down 130">
              <controlPr defaultSize="0" autoLine="0" autoPict="0">
                <anchor moveWithCells="1">
                  <from>
                    <xdr:col>2</xdr:col>
                    <xdr:colOff>0</xdr:colOff>
                    <xdr:row>20</xdr:row>
                    <xdr:rowOff>9525</xdr:rowOff>
                  </from>
                  <to>
                    <xdr:col>2</xdr:col>
                    <xdr:colOff>1133475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3" name="Drop Down 131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2</xdr:col>
                    <xdr:colOff>1133475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4" name="Drop Down 132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2</xdr:col>
                    <xdr:colOff>1133475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65" name="Drop Down 133">
              <controlPr defaultSize="0" autoLine="0" autoPict="0">
                <anchor moveWithCells="1">
                  <from>
                    <xdr:col>2</xdr:col>
                    <xdr:colOff>0</xdr:colOff>
                    <xdr:row>21</xdr:row>
                    <xdr:rowOff>9525</xdr:rowOff>
                  </from>
                  <to>
                    <xdr:col>2</xdr:col>
                    <xdr:colOff>1133475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66" name="Drop Down 134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2</xdr:col>
                    <xdr:colOff>1133475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67" name="Drop Down 135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2</xdr:col>
                    <xdr:colOff>1133475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68" name="Drop Down 136">
              <controlPr defaultSize="0" autoLine="0" autoPict="0">
                <anchor moveWithCells="1">
                  <from>
                    <xdr:col>2</xdr:col>
                    <xdr:colOff>0</xdr:colOff>
                    <xdr:row>22</xdr:row>
                    <xdr:rowOff>9525</xdr:rowOff>
                  </from>
                  <to>
                    <xdr:col>2</xdr:col>
                    <xdr:colOff>1133475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69" name="Drop Down 137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1133475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70" name="Drop Down 138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1133475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71" name="Drop Down 139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2</xdr:col>
                    <xdr:colOff>1133475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72" name="Drop Down 140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2</xdr:col>
                    <xdr:colOff>1133475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73" name="Drop Down 141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2</xdr:col>
                    <xdr:colOff>1133475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74" name="Drop Down 142">
              <controlPr defaultSize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2</xdr:col>
                    <xdr:colOff>1133475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75" name="Drop Down 143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2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76" name="Drop Down 144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2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77" name="Drop Down 145">
              <controlPr defaultSize="0" autoLine="0" autoPict="0">
                <anchor moveWithCells="1">
                  <from>
                    <xdr:col>2</xdr:col>
                    <xdr:colOff>0</xdr:colOff>
                    <xdr:row>25</xdr:row>
                    <xdr:rowOff>9525</xdr:rowOff>
                  </from>
                  <to>
                    <xdr:col>2</xdr:col>
                    <xdr:colOff>1133475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8" name="Drop Down 146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1133475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79" name="Drop Down 147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1133475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80" name="Drop Down 148">
              <controlPr defaultSize="0" autoLine="0" autoPict="0">
                <anchor moveWithCells="1">
                  <from>
                    <xdr:col>2</xdr:col>
                    <xdr:colOff>0</xdr:colOff>
                    <xdr:row>26</xdr:row>
                    <xdr:rowOff>9525</xdr:rowOff>
                  </from>
                  <to>
                    <xdr:col>2</xdr:col>
                    <xdr:colOff>1133475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81" name="Drop Down 149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2</xdr:col>
                    <xdr:colOff>1133475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82" name="Drop Down 150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2</xdr:col>
                    <xdr:colOff>1133475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83" name="Drop Down 151">
              <controlPr defaultSize="0" autoLine="0" autoPict="0">
                <anchor moveWithCells="1">
                  <from>
                    <xdr:col>2</xdr:col>
                    <xdr:colOff>0</xdr:colOff>
                    <xdr:row>27</xdr:row>
                    <xdr:rowOff>9525</xdr:rowOff>
                  </from>
                  <to>
                    <xdr:col>2</xdr:col>
                    <xdr:colOff>1133475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84" name="Drop Down 152">
              <controlPr defaultSize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2</xdr:col>
                    <xdr:colOff>1133475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85" name="Drop Down 153">
              <controlPr defaultSize="0" autoLine="0" autoPict="0">
                <anchor moveWithCells="1">
                  <from>
                    <xdr:col>2</xdr:col>
                    <xdr:colOff>0</xdr:colOff>
                    <xdr:row>28</xdr:row>
                    <xdr:rowOff>9525</xdr:rowOff>
                  </from>
                  <to>
                    <xdr:col>2</xdr:col>
                    <xdr:colOff>1133475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86" name="Drop Down 154">
              <controlPr defaultSize="0" autoLine="0" autoPict="0">
                <anchor moveWithCells="1">
                  <from>
                    <xdr:col>2</xdr:col>
                    <xdr:colOff>0</xdr:colOff>
                    <xdr:row>63</xdr:row>
                    <xdr:rowOff>9525</xdr:rowOff>
                  </from>
                  <to>
                    <xdr:col>2</xdr:col>
                    <xdr:colOff>1133475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87" name="Drop Down 155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88" name="Drop Down 156">
              <controlPr defaultSize="0" autoLine="0" autoPict="0">
                <anchor moveWithCells="1">
                  <from>
                    <xdr:col>2</xdr:col>
                    <xdr:colOff>0</xdr:colOff>
                    <xdr:row>64</xdr:row>
                    <xdr:rowOff>9525</xdr:rowOff>
                  </from>
                  <to>
                    <xdr:col>2</xdr:col>
                    <xdr:colOff>1133475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9" name="Drop Down 157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0" name="Drop Down 158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91" name="Drop Down 159">
              <controlPr defaultSize="0" autoLine="0" autoPict="0">
                <anchor moveWithCells="1">
                  <from>
                    <xdr:col>2</xdr:col>
                    <xdr:colOff>0</xdr:colOff>
                    <xdr:row>65</xdr:row>
                    <xdr:rowOff>9525</xdr:rowOff>
                  </from>
                  <to>
                    <xdr:col>2</xdr:col>
                    <xdr:colOff>1133475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92" name="Drop Down 160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93" name="Drop Down 161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94" name="Drop Down 162">
              <controlPr defaultSize="0" autoLine="0" autoPict="0">
                <anchor moveWithCells="1">
                  <from>
                    <xdr:col>2</xdr:col>
                    <xdr:colOff>0</xdr:colOff>
                    <xdr:row>66</xdr:row>
                    <xdr:rowOff>9525</xdr:rowOff>
                  </from>
                  <to>
                    <xdr:col>2</xdr:col>
                    <xdr:colOff>1133475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95" name="Drop Down 163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6" name="Drop Down 164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7" name="Drop Down 165">
              <controlPr defaultSize="0" autoLine="0" autoPict="0">
                <anchor moveWithCells="1">
                  <from>
                    <xdr:col>2</xdr:col>
                    <xdr:colOff>0</xdr:colOff>
                    <xdr:row>67</xdr:row>
                    <xdr:rowOff>9525</xdr:rowOff>
                  </from>
                  <to>
                    <xdr:col>2</xdr:col>
                    <xdr:colOff>1133475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98" name="Drop Down 166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99" name="Drop Down 167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00" name="Drop Down 168">
              <controlPr defaultSize="0" autoLine="0" autoPict="0">
                <anchor moveWithCells="1">
                  <from>
                    <xdr:col>2</xdr:col>
                    <xdr:colOff>0</xdr:colOff>
                    <xdr:row>68</xdr:row>
                    <xdr:rowOff>9525</xdr:rowOff>
                  </from>
                  <to>
                    <xdr:col>2</xdr:col>
                    <xdr:colOff>1133475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01" name="Drop Down 169">
              <controlPr defaultSize="0" autoLine="0" autoPict="0">
                <anchor moveWithCells="1">
                  <from>
                    <xdr:col>2</xdr:col>
                    <xdr:colOff>0</xdr:colOff>
                    <xdr:row>69</xdr:row>
                    <xdr:rowOff>9525</xdr:rowOff>
                  </from>
                  <to>
                    <xdr:col>2</xdr:col>
                    <xdr:colOff>1133475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02" name="Drop Down 170">
              <controlPr defaultSize="0" autoLine="0" autoPict="0">
                <anchor moveWithCells="1">
                  <from>
                    <xdr:col>2</xdr:col>
                    <xdr:colOff>0</xdr:colOff>
                    <xdr:row>69</xdr:row>
                    <xdr:rowOff>9525</xdr:rowOff>
                  </from>
                  <to>
                    <xdr:col>2</xdr:col>
                    <xdr:colOff>1133475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03" name="Drop Down 171">
              <controlPr defaultSize="0" autoLine="0" autoPict="0">
                <anchor moveWithCells="1">
                  <from>
                    <xdr:col>2</xdr:col>
                    <xdr:colOff>0</xdr:colOff>
                    <xdr:row>69</xdr:row>
                    <xdr:rowOff>9525</xdr:rowOff>
                  </from>
                  <to>
                    <xdr:col>2</xdr:col>
                    <xdr:colOff>1133475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04" name="Drop Down 172">
              <controlPr defaultSize="0" autoLine="0" autoPict="0">
                <anchor moveWithCells="1">
                  <from>
                    <xdr:col>2</xdr:col>
                    <xdr:colOff>0</xdr:colOff>
                    <xdr:row>70</xdr:row>
                    <xdr:rowOff>9525</xdr:rowOff>
                  </from>
                  <to>
                    <xdr:col>2</xdr:col>
                    <xdr:colOff>1133475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05" name="Drop Down 173">
              <controlPr defaultSize="0" autoLine="0" autoPict="0">
                <anchor moveWithCells="1">
                  <from>
                    <xdr:col>2</xdr:col>
                    <xdr:colOff>0</xdr:colOff>
                    <xdr:row>70</xdr:row>
                    <xdr:rowOff>9525</xdr:rowOff>
                  </from>
                  <to>
                    <xdr:col>2</xdr:col>
                    <xdr:colOff>1133475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06" name="Drop Down 174">
              <controlPr defaultSize="0" autoLine="0" autoPict="0">
                <anchor moveWithCells="1">
                  <from>
                    <xdr:col>2</xdr:col>
                    <xdr:colOff>0</xdr:colOff>
                    <xdr:row>70</xdr:row>
                    <xdr:rowOff>9525</xdr:rowOff>
                  </from>
                  <to>
                    <xdr:col>2</xdr:col>
                    <xdr:colOff>1133475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07" name="Drop Down 175">
              <controlPr defaultSize="0" autoLine="0" autoPict="0">
                <anchor moveWithCells="1">
                  <from>
                    <xdr:col>2</xdr:col>
                    <xdr:colOff>0</xdr:colOff>
                    <xdr:row>71</xdr:row>
                    <xdr:rowOff>9525</xdr:rowOff>
                  </from>
                  <to>
                    <xdr:col>2</xdr:col>
                    <xdr:colOff>1133475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08" name="Drop Down 176">
              <controlPr defaultSize="0" autoLine="0" autoPict="0">
                <anchor moveWithCells="1">
                  <from>
                    <xdr:col>2</xdr:col>
                    <xdr:colOff>0</xdr:colOff>
                    <xdr:row>71</xdr:row>
                    <xdr:rowOff>9525</xdr:rowOff>
                  </from>
                  <to>
                    <xdr:col>2</xdr:col>
                    <xdr:colOff>1133475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09" name="Drop Down 177">
              <controlPr defaultSize="0" autoLine="0" autoPict="0">
                <anchor moveWithCells="1">
                  <from>
                    <xdr:col>2</xdr:col>
                    <xdr:colOff>0</xdr:colOff>
                    <xdr:row>71</xdr:row>
                    <xdr:rowOff>9525</xdr:rowOff>
                  </from>
                  <to>
                    <xdr:col>2</xdr:col>
                    <xdr:colOff>1133475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10" name="Drop Down 178">
              <controlPr defaultSize="0" autoLine="0" autoPict="0">
                <anchor moveWithCells="1">
                  <from>
                    <xdr:col>2</xdr:col>
                    <xdr:colOff>0</xdr:colOff>
                    <xdr:row>72</xdr:row>
                    <xdr:rowOff>9525</xdr:rowOff>
                  </from>
                  <to>
                    <xdr:col>2</xdr:col>
                    <xdr:colOff>1133475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11" name="Drop Down 179">
              <controlPr defaultSize="0" autoLine="0" autoPict="0">
                <anchor moveWithCells="1">
                  <from>
                    <xdr:col>2</xdr:col>
                    <xdr:colOff>0</xdr:colOff>
                    <xdr:row>72</xdr:row>
                    <xdr:rowOff>9525</xdr:rowOff>
                  </from>
                  <to>
                    <xdr:col>2</xdr:col>
                    <xdr:colOff>1133475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12" name="Drop Down 180">
              <controlPr defaultSize="0" autoLine="0" autoPict="0">
                <anchor moveWithCells="1">
                  <from>
                    <xdr:col>2</xdr:col>
                    <xdr:colOff>0</xdr:colOff>
                    <xdr:row>72</xdr:row>
                    <xdr:rowOff>9525</xdr:rowOff>
                  </from>
                  <to>
                    <xdr:col>2</xdr:col>
                    <xdr:colOff>1133475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3" name="Drop Down 181">
              <controlPr defaultSize="0" autoLine="0" autoPict="0">
                <anchor moveWithCells="1">
                  <from>
                    <xdr:col>2</xdr:col>
                    <xdr:colOff>0</xdr:colOff>
                    <xdr:row>73</xdr:row>
                    <xdr:rowOff>9525</xdr:rowOff>
                  </from>
                  <to>
                    <xdr:col>2</xdr:col>
                    <xdr:colOff>1133475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4" name="Drop Down 182">
              <controlPr defaultSize="0" autoLine="0" autoPict="0">
                <anchor moveWithCells="1">
                  <from>
                    <xdr:col>2</xdr:col>
                    <xdr:colOff>0</xdr:colOff>
                    <xdr:row>73</xdr:row>
                    <xdr:rowOff>9525</xdr:rowOff>
                  </from>
                  <to>
                    <xdr:col>2</xdr:col>
                    <xdr:colOff>1133475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5" name="Drop Down 183">
              <controlPr defaultSize="0" autoLine="0" autoPict="0">
                <anchor moveWithCells="1">
                  <from>
                    <xdr:col>2</xdr:col>
                    <xdr:colOff>0</xdr:colOff>
                    <xdr:row>73</xdr:row>
                    <xdr:rowOff>9525</xdr:rowOff>
                  </from>
                  <to>
                    <xdr:col>2</xdr:col>
                    <xdr:colOff>1133475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16" name="Drop Down 184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9525</xdr:rowOff>
                  </from>
                  <to>
                    <xdr:col>2</xdr:col>
                    <xdr:colOff>1133475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17" name="Drop Down 185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9525</xdr:rowOff>
                  </from>
                  <to>
                    <xdr:col>2</xdr:col>
                    <xdr:colOff>1133475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18" name="Drop Down 186">
              <controlPr defaultSize="0" autoLine="0" autoPict="0">
                <anchor moveWithCells="1">
                  <from>
                    <xdr:col>2</xdr:col>
                    <xdr:colOff>0</xdr:colOff>
                    <xdr:row>74</xdr:row>
                    <xdr:rowOff>9525</xdr:rowOff>
                  </from>
                  <to>
                    <xdr:col>2</xdr:col>
                    <xdr:colOff>1133475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19" name="Drop Down 187">
              <controlPr defaultSize="0" autoLine="0" autoPict="0">
                <anchor moveWithCells="1">
                  <from>
                    <xdr:col>2</xdr:col>
                    <xdr:colOff>0</xdr:colOff>
                    <xdr:row>75</xdr:row>
                    <xdr:rowOff>9525</xdr:rowOff>
                  </from>
                  <to>
                    <xdr:col>2</xdr:col>
                    <xdr:colOff>1133475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20" name="Drop Down 188">
              <controlPr defaultSize="0" autoLine="0" autoPict="0">
                <anchor moveWithCells="1">
                  <from>
                    <xdr:col>2</xdr:col>
                    <xdr:colOff>0</xdr:colOff>
                    <xdr:row>75</xdr:row>
                    <xdr:rowOff>9525</xdr:rowOff>
                  </from>
                  <to>
                    <xdr:col>2</xdr:col>
                    <xdr:colOff>1133475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21" name="Check Box 19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64</xdr:row>
                    <xdr:rowOff>171450</xdr:rowOff>
                  </from>
                  <to>
                    <xdr:col>3</xdr:col>
                    <xdr:colOff>676275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2" name="Check Box 19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65</xdr:row>
                    <xdr:rowOff>171450</xdr:rowOff>
                  </from>
                  <to>
                    <xdr:col>3</xdr:col>
                    <xdr:colOff>676275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23" name="Check Box 195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66</xdr:row>
                    <xdr:rowOff>171450</xdr:rowOff>
                  </from>
                  <to>
                    <xdr:col>3</xdr:col>
                    <xdr:colOff>676275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24" name="Check Box 19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67</xdr:row>
                    <xdr:rowOff>171450</xdr:rowOff>
                  </from>
                  <to>
                    <xdr:col>3</xdr:col>
                    <xdr:colOff>676275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25" name="Check Box 20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68</xdr:row>
                    <xdr:rowOff>171450</xdr:rowOff>
                  </from>
                  <to>
                    <xdr:col>3</xdr:col>
                    <xdr:colOff>676275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26" name="Check Box 204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69</xdr:row>
                    <xdr:rowOff>171450</xdr:rowOff>
                  </from>
                  <to>
                    <xdr:col>3</xdr:col>
                    <xdr:colOff>676275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27" name="Check Box 207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70</xdr:row>
                    <xdr:rowOff>171450</xdr:rowOff>
                  </from>
                  <to>
                    <xdr:col>3</xdr:col>
                    <xdr:colOff>676275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28" name="Check Box 21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71</xdr:row>
                    <xdr:rowOff>171450</xdr:rowOff>
                  </from>
                  <to>
                    <xdr:col>3</xdr:col>
                    <xdr:colOff>676275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29" name="Check Box 213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72</xdr:row>
                    <xdr:rowOff>171450</xdr:rowOff>
                  </from>
                  <to>
                    <xdr:col>3</xdr:col>
                    <xdr:colOff>676275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30" name="Check Box 216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73</xdr:row>
                    <xdr:rowOff>171450</xdr:rowOff>
                  </from>
                  <to>
                    <xdr:col>3</xdr:col>
                    <xdr:colOff>676275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31" name="Check Box 21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74</xdr:row>
                    <xdr:rowOff>171450</xdr:rowOff>
                  </from>
                  <to>
                    <xdr:col>3</xdr:col>
                    <xdr:colOff>676275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32" name="Check Box 222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75</xdr:row>
                    <xdr:rowOff>171450</xdr:rowOff>
                  </from>
                  <to>
                    <xdr:col>3</xdr:col>
                    <xdr:colOff>676275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33" name="Check Box 224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65</xdr:row>
                    <xdr:rowOff>171450</xdr:rowOff>
                  </from>
                  <to>
                    <xdr:col>3</xdr:col>
                    <xdr:colOff>676275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34" name="Check Box 225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66</xdr:row>
                    <xdr:rowOff>171450</xdr:rowOff>
                  </from>
                  <to>
                    <xdr:col>3</xdr:col>
                    <xdr:colOff>676275</xdr:colOff>
                    <xdr:row>68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35" name="Check Box 226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67</xdr:row>
                    <xdr:rowOff>171450</xdr:rowOff>
                  </from>
                  <to>
                    <xdr:col>3</xdr:col>
                    <xdr:colOff>676275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36" name="Check Box 227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68</xdr:row>
                    <xdr:rowOff>171450</xdr:rowOff>
                  </from>
                  <to>
                    <xdr:col>3</xdr:col>
                    <xdr:colOff>676275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37" name="Check Box 228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69</xdr:row>
                    <xdr:rowOff>171450</xdr:rowOff>
                  </from>
                  <to>
                    <xdr:col>3</xdr:col>
                    <xdr:colOff>676275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38" name="Check Box 229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70</xdr:row>
                    <xdr:rowOff>171450</xdr:rowOff>
                  </from>
                  <to>
                    <xdr:col>3</xdr:col>
                    <xdr:colOff>676275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39" name="Check Box 230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71</xdr:row>
                    <xdr:rowOff>171450</xdr:rowOff>
                  </from>
                  <to>
                    <xdr:col>3</xdr:col>
                    <xdr:colOff>676275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40" name="Check Box 231">
              <controlPr locked="0" defaultSize="0" autoFill="0" autoLine="0" autoPict="0">
                <anchor moveWithCells="1">
                  <from>
                    <xdr:col>3</xdr:col>
                    <xdr:colOff>361950</xdr:colOff>
                    <xdr:row>72</xdr:row>
                    <xdr:rowOff>171450</xdr:rowOff>
                  </from>
                  <to>
                    <xdr:col>3</xdr:col>
                    <xdr:colOff>676275</xdr:colOff>
                    <xdr:row>74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Exemple</vt:lpstr>
      <vt:lpstr>Formules</vt:lpstr>
      <vt:lpstr>Calculateur CI</vt:lpstr>
      <vt:lpstr>Plafond_PES</vt:lpstr>
      <vt:lpstr>'Calculateur CI'!Zone_d_impression</vt:lpstr>
      <vt:lpstr>Exemple!Zone_d_impression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Pierre Avignon</cp:lastModifiedBy>
  <cp:lastPrinted>2019-09-16T02:23:03Z</cp:lastPrinted>
  <dcterms:created xsi:type="dcterms:W3CDTF">2014-04-23T16:00:29Z</dcterms:created>
  <dcterms:modified xsi:type="dcterms:W3CDTF">2022-11-15T16:54:18Z</dcterms:modified>
</cp:coreProperties>
</file>